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lsv01\public\水道課\◎料金改定\水道料金試算シート\"/>
    </mc:Choice>
  </mc:AlternateContent>
  <xr:revisionPtr revIDLastSave="0" documentId="13_ncr:1_{B8CDF532-FC5D-473B-8F5C-C51F6297E9DF}" xr6:coauthVersionLast="36" xr6:coauthVersionMax="47" xr10:uidLastSave="{00000000-0000-0000-0000-000000000000}"/>
  <bookViews>
    <workbookView xWindow="-105" yWindow="-105" windowWidth="23250" windowHeight="12570" xr2:uid="{01FEB66C-580B-4787-BA32-680E5918FC96}"/>
  </bookViews>
  <sheets>
    <sheet name="水道料金試算シート" sheetId="3" r:id="rId1"/>
  </sheets>
  <definedNames>
    <definedName name="_xlnm.Print_Area" localSheetId="0">水道料金試算シート!$A$1:$F$52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3" l="1"/>
  <c r="M33" i="3"/>
  <c r="F41" i="3"/>
  <c r="D41" i="3"/>
  <c r="F26" i="3"/>
  <c r="D26" i="3"/>
  <c r="R18" i="3" l="1"/>
  <c r="M41" i="3" l="1"/>
  <c r="D49" i="3" s="1"/>
  <c r="O41" i="3"/>
  <c r="F49" i="3" s="1"/>
  <c r="Q18" i="3"/>
  <c r="M40" i="3" l="1"/>
  <c r="D48" i="3" s="1"/>
  <c r="O40" i="3"/>
  <c r="F48" i="3" s="1"/>
  <c r="P18" i="3"/>
  <c r="K9" i="3"/>
  <c r="J9" i="3"/>
  <c r="M39" i="3" l="1"/>
  <c r="D47" i="3" s="1"/>
  <c r="O39" i="3"/>
  <c r="F47" i="3" s="1"/>
  <c r="O18" i="3"/>
  <c r="P9" i="3"/>
  <c r="D32" i="3" l="1"/>
  <c r="F32" i="3"/>
  <c r="M38" i="3"/>
  <c r="D46" i="3" s="1"/>
  <c r="O38" i="3"/>
  <c r="F46" i="3" s="1"/>
  <c r="N18" i="3"/>
  <c r="O9" i="3"/>
  <c r="D31" i="3" l="1"/>
  <c r="F31" i="3"/>
  <c r="M37" i="3"/>
  <c r="D45" i="3" s="1"/>
  <c r="O37" i="3"/>
  <c r="F45" i="3" s="1"/>
  <c r="M18" i="3"/>
  <c r="N9" i="3"/>
  <c r="M36" i="3" l="1"/>
  <c r="D44" i="3" s="1"/>
  <c r="O36" i="3"/>
  <c r="F44" i="3" s="1"/>
  <c r="D30" i="3"/>
  <c r="F30" i="3"/>
  <c r="L18" i="3"/>
  <c r="M9" i="3"/>
  <c r="F29" i="3" l="1"/>
  <c r="D29" i="3"/>
  <c r="O35" i="3"/>
  <c r="F43" i="3" s="1"/>
  <c r="F42" i="3" s="1"/>
  <c r="M35" i="3"/>
  <c r="L9" i="3"/>
  <c r="F51" i="3" l="1"/>
  <c r="F52" i="3"/>
  <c r="F50" i="3"/>
  <c r="F28" i="3"/>
  <c r="F27" i="3" s="1"/>
  <c r="D28" i="3"/>
  <c r="D27" i="3" s="1"/>
  <c r="D43" i="3"/>
  <c r="D42" i="3" s="1"/>
  <c r="D50" i="3" s="1"/>
  <c r="M34" i="3"/>
  <c r="O34" i="3"/>
  <c r="O43" i="3" l="1"/>
  <c r="O42" i="3"/>
  <c r="D35" i="3"/>
  <c r="D14" i="3" s="1"/>
  <c r="D33" i="3"/>
  <c r="D34" i="3"/>
  <c r="F33" i="3"/>
  <c r="F35" i="3"/>
  <c r="F14" i="3" s="1"/>
  <c r="F34" i="3"/>
  <c r="D51" i="3"/>
  <c r="D52" i="3"/>
  <c r="D15" i="3" s="1"/>
  <c r="O44" i="3"/>
  <c r="M42" i="3"/>
  <c r="M44" i="3"/>
  <c r="M43" i="3"/>
  <c r="F15" i="3"/>
  <c r="F16" i="3" l="1"/>
  <c r="D16" i="3"/>
  <c r="F18" i="3" l="1"/>
  <c r="F17" i="3"/>
</calcChain>
</file>

<file path=xl/sharedStrings.xml><?xml version="1.0" encoding="utf-8"?>
<sst xmlns="http://schemas.openxmlformats.org/spreadsheetml/2006/main" count="150" uniqueCount="88">
  <si>
    <t>基本料金</t>
    <rPh sb="0" eb="4">
      <t>キホンリョウキン</t>
    </rPh>
    <phoneticPr fontId="1"/>
  </si>
  <si>
    <t>1-10</t>
    <phoneticPr fontId="1"/>
  </si>
  <si>
    <t>11-20</t>
    <phoneticPr fontId="1"/>
  </si>
  <si>
    <t>21-50</t>
    <phoneticPr fontId="1"/>
  </si>
  <si>
    <t>51-100</t>
    <phoneticPr fontId="1"/>
  </si>
  <si>
    <t>101-</t>
    <phoneticPr fontId="1"/>
  </si>
  <si>
    <t>13㎜</t>
    <phoneticPr fontId="1"/>
  </si>
  <si>
    <t>20㎜</t>
    <phoneticPr fontId="1"/>
  </si>
  <si>
    <t>25㎜</t>
    <phoneticPr fontId="1"/>
  </si>
  <si>
    <t>30㎜</t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</si>
  <si>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</si>
  <si>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</si>
  <si>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</si>
  <si>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</si>
  <si>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</si>
  <si>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</si>
  <si>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</si>
  <si>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従量料金</t>
    <rPh sb="0" eb="4">
      <t>ジュウリョウリョウキン</t>
    </rPh>
    <phoneticPr fontId="1"/>
  </si>
  <si>
    <t>水道料金試算シート</t>
    <rPh sb="0" eb="4">
      <t>スイドウリョウキン</t>
    </rPh>
    <rPh sb="4" eb="6">
      <t>シサン</t>
    </rPh>
    <phoneticPr fontId="1"/>
  </si>
  <si>
    <t>～令和４年４月使用分</t>
    <rPh sb="1" eb="3">
      <t>レイワ</t>
    </rPh>
    <rPh sb="4" eb="5">
      <t>ネン</t>
    </rPh>
    <rPh sb="6" eb="7">
      <t>ガツ</t>
    </rPh>
    <rPh sb="7" eb="10">
      <t>シヨウブン</t>
    </rPh>
    <phoneticPr fontId="1"/>
  </si>
  <si>
    <t>～令和４年５月請求分</t>
    <rPh sb="1" eb="3">
      <t>レイワ</t>
    </rPh>
    <rPh sb="4" eb="5">
      <t>ネン</t>
    </rPh>
    <rPh sb="6" eb="7">
      <t>ガツ</t>
    </rPh>
    <rPh sb="7" eb="9">
      <t>セイキュウ</t>
    </rPh>
    <rPh sb="9" eb="10">
      <t>ブン</t>
    </rPh>
    <phoneticPr fontId="1"/>
  </si>
  <si>
    <t>令和４年５月使用分～</t>
    <rPh sb="0" eb="2">
      <t>レイワ</t>
    </rPh>
    <rPh sb="3" eb="4">
      <t>ネン</t>
    </rPh>
    <rPh sb="5" eb="6">
      <t>ガツ</t>
    </rPh>
    <rPh sb="6" eb="9">
      <t>シヨウブン</t>
    </rPh>
    <phoneticPr fontId="1"/>
  </si>
  <si>
    <t>令和４年６月請求分～</t>
    <rPh sb="0" eb="2">
      <t>レイワ</t>
    </rPh>
    <rPh sb="3" eb="4">
      <t>ネン</t>
    </rPh>
    <rPh sb="5" eb="6">
      <t>ガツ</t>
    </rPh>
    <rPh sb="6" eb="8">
      <t>セイキュウ</t>
    </rPh>
    <rPh sb="8" eb="9">
      <t>ブン</t>
    </rPh>
    <phoneticPr fontId="1"/>
  </si>
  <si>
    <t>※一般の家庭は13㎜</t>
    <rPh sb="1" eb="3">
      <t>イッパン</t>
    </rPh>
    <rPh sb="4" eb="6">
      <t>カテイ</t>
    </rPh>
    <phoneticPr fontId="1"/>
  </si>
  <si>
    <t>消費税</t>
    <rPh sb="0" eb="3">
      <t>ショウヒゼイ</t>
    </rPh>
    <phoneticPr fontId="1"/>
  </si>
  <si>
    <t>（税込、円）</t>
    <rPh sb="1" eb="3">
      <t>ゼイコミ</t>
    </rPh>
    <rPh sb="4" eb="5">
      <t>エン</t>
    </rPh>
    <phoneticPr fontId="1"/>
  </si>
  <si>
    <t>水道料金</t>
    <rPh sb="0" eb="4">
      <t>スイドウリョウキン</t>
    </rPh>
    <phoneticPr fontId="1"/>
  </si>
  <si>
    <t>使用水量</t>
    <rPh sb="0" eb="2">
      <t>シヨウ</t>
    </rPh>
    <rPh sb="2" eb="4">
      <t>スイリョウ</t>
    </rPh>
    <phoneticPr fontId="1"/>
  </si>
  <si>
    <t>水道メーター口径</t>
    <rPh sb="0" eb="2">
      <t>スイドウ</t>
    </rPh>
    <rPh sb="6" eb="8">
      <t>コウケイ</t>
    </rPh>
    <phoneticPr fontId="1"/>
  </si>
  <si>
    <r>
      <t>ひと月の使用水量を入力してください</t>
    </r>
    <r>
      <rPr>
        <b/>
        <sz val="16"/>
        <color rgb="FFFF0000"/>
        <rFont val="HG丸ｺﾞｼｯｸM-PRO"/>
        <family val="3"/>
        <charset val="128"/>
      </rPr>
      <t>↑　</t>
    </r>
    <rPh sb="2" eb="3">
      <t>ツキ</t>
    </rPh>
    <rPh sb="4" eb="6">
      <t>シヨウ</t>
    </rPh>
    <rPh sb="6" eb="8">
      <t>スイリョウ</t>
    </rPh>
    <rPh sb="9" eb="11">
      <t>ニュウリョク</t>
    </rPh>
    <phoneticPr fontId="1"/>
  </si>
  <si>
    <r>
      <t>水道メーターの口径をプルダウンで選んでください</t>
    </r>
    <r>
      <rPr>
        <b/>
        <sz val="16"/>
        <color rgb="FFFF0000"/>
        <rFont val="HG丸ｺﾞｼｯｸM-PRO"/>
        <family val="3"/>
        <charset val="128"/>
      </rPr>
      <t>↑　</t>
    </r>
    <rPh sb="0" eb="2">
      <t>スイドウ</t>
    </rPh>
    <rPh sb="7" eb="9">
      <t>コウケイ</t>
    </rPh>
    <rPh sb="16" eb="17">
      <t>エラ</t>
    </rPh>
    <phoneticPr fontId="1"/>
  </si>
  <si>
    <t>現行料金</t>
    <rPh sb="0" eb="2">
      <t>ゲンコウ</t>
    </rPh>
    <rPh sb="2" eb="4">
      <t>リョウキン</t>
    </rPh>
    <phoneticPr fontId="1"/>
  </si>
  <si>
    <t>新料金</t>
    <rPh sb="0" eb="1">
      <t>シン</t>
    </rPh>
    <rPh sb="1" eb="3">
      <t>リョウキン</t>
    </rPh>
    <phoneticPr fontId="1"/>
  </si>
  <si>
    <t>①</t>
    <phoneticPr fontId="1"/>
  </si>
  <si>
    <t>②</t>
    <phoneticPr fontId="1"/>
  </si>
  <si>
    <t>①＋②</t>
    <phoneticPr fontId="1"/>
  </si>
  <si>
    <t>③</t>
    <phoneticPr fontId="1"/>
  </si>
  <si>
    <t>④</t>
    <phoneticPr fontId="1"/>
  </si>
  <si>
    <t>③＊0.1</t>
    <phoneticPr fontId="1"/>
  </si>
  <si>
    <t>③＋④</t>
    <phoneticPr fontId="1"/>
  </si>
  <si>
    <t>小計（基本＋従量）</t>
    <rPh sb="0" eb="2">
      <t>ショウケイ</t>
    </rPh>
    <rPh sb="3" eb="5">
      <t>キホン</t>
    </rPh>
    <rPh sb="6" eb="8">
      <t>ジュウリョウ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</si>
  <si>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</si>
  <si>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</si>
  <si>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基本使用料</t>
    <rPh sb="0" eb="2">
      <t>キホン</t>
    </rPh>
    <rPh sb="2" eb="5">
      <t>シヨウリョウ</t>
    </rPh>
    <phoneticPr fontId="1"/>
  </si>
  <si>
    <t>1-10</t>
    <phoneticPr fontId="1"/>
  </si>
  <si>
    <t>11-20</t>
    <phoneticPr fontId="1"/>
  </si>
  <si>
    <t>21-50</t>
    <phoneticPr fontId="1"/>
  </si>
  <si>
    <t>51-100</t>
    <phoneticPr fontId="1"/>
  </si>
  <si>
    <t>101-500</t>
    <phoneticPr fontId="1"/>
  </si>
  <si>
    <t>501-1000</t>
    <phoneticPr fontId="1"/>
  </si>
  <si>
    <t>1001-</t>
    <phoneticPr fontId="1"/>
  </si>
  <si>
    <t>超過使用料</t>
    <rPh sb="0" eb="2">
      <t>チョウカ</t>
    </rPh>
    <rPh sb="2" eb="5">
      <t>シヨウリョウ</t>
    </rPh>
    <phoneticPr fontId="1"/>
  </si>
  <si>
    <t>旧</t>
    <rPh sb="0" eb="1">
      <t>キュウ</t>
    </rPh>
    <phoneticPr fontId="1"/>
  </si>
  <si>
    <t>新</t>
    <rPh sb="0" eb="1">
      <t>シン</t>
    </rPh>
    <phoneticPr fontId="1"/>
  </si>
  <si>
    <t>下水道使用料</t>
    <rPh sb="0" eb="3">
      <t>ゲスイドウ</t>
    </rPh>
    <rPh sb="3" eb="6">
      <t>シヨウリョウ</t>
    </rPh>
    <phoneticPr fontId="1"/>
  </si>
  <si>
    <t>改定なし</t>
    <rPh sb="0" eb="2">
      <t>カイテイ</t>
    </rPh>
    <phoneticPr fontId="1"/>
  </si>
  <si>
    <t>合計（水道料金）</t>
    <rPh sb="0" eb="1">
      <t>アイ</t>
    </rPh>
    <rPh sb="1" eb="2">
      <t>ケイ</t>
    </rPh>
    <rPh sb="3" eb="5">
      <t>スイドウ</t>
    </rPh>
    <rPh sb="5" eb="7">
      <t>リョウキン</t>
    </rPh>
    <phoneticPr fontId="1"/>
  </si>
  <si>
    <t>合計（下水道使用料）</t>
    <rPh sb="0" eb="1">
      <t>アイ</t>
    </rPh>
    <rPh sb="1" eb="2">
      <t>ケイ</t>
    </rPh>
    <rPh sb="3" eb="6">
      <t>ゲスイドウ</t>
    </rPh>
    <rPh sb="6" eb="9">
      <t>シヨウリョウ</t>
    </rPh>
    <phoneticPr fontId="1"/>
  </si>
  <si>
    <t>下水道使用の有無</t>
    <rPh sb="0" eb="3">
      <t>ゲスイドウ</t>
    </rPh>
    <rPh sb="3" eb="5">
      <t>シヨウ</t>
    </rPh>
    <rPh sb="6" eb="8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</si>
  <si>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</si>
  <si>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</si>
  <si>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従量料金（ 1㎥～   10㎥）</t>
    <rPh sb="0" eb="4">
      <t>ジュウリョウリョウキン</t>
    </rPh>
    <phoneticPr fontId="1"/>
  </si>
  <si>
    <t>従量料金（11㎥～  20㎥）</t>
    <rPh sb="0" eb="4">
      <t>ジュウリョウリョウキン</t>
    </rPh>
    <phoneticPr fontId="1"/>
  </si>
  <si>
    <t>従量料金（21㎥～  50㎥）</t>
    <rPh sb="0" eb="4">
      <t>ジュウリョウリョウキン</t>
    </rPh>
    <phoneticPr fontId="1"/>
  </si>
  <si>
    <t>従量料金（51㎥～100㎥）</t>
    <rPh sb="0" eb="4">
      <t>ジュウリョウリョウキン</t>
    </rPh>
    <phoneticPr fontId="1"/>
  </si>
  <si>
    <t>従量料金（101㎥～       ）</t>
    <rPh sb="0" eb="4">
      <t>ジュウリョウリョウキン</t>
    </rPh>
    <phoneticPr fontId="1"/>
  </si>
  <si>
    <t>超過使用料（    1㎥～     10㎥）</t>
    <rPh sb="0" eb="2">
      <t>チョウカ</t>
    </rPh>
    <rPh sb="2" eb="5">
      <t>シヨウリョウ</t>
    </rPh>
    <phoneticPr fontId="1"/>
  </si>
  <si>
    <t>超過使用料（  11㎥～    20㎥）</t>
    <rPh sb="0" eb="2">
      <t>チョウカ</t>
    </rPh>
    <rPh sb="2" eb="5">
      <t>シヨウリョウ</t>
    </rPh>
    <phoneticPr fontId="1"/>
  </si>
  <si>
    <t>超過使用料（  21㎥～    50㎥）</t>
    <rPh sb="0" eb="2">
      <t>チョウカ</t>
    </rPh>
    <rPh sb="2" eb="5">
      <t>シヨウリョウ</t>
    </rPh>
    <phoneticPr fontId="1"/>
  </si>
  <si>
    <t>超過使用料（  51㎥～  100㎥）</t>
    <rPh sb="0" eb="5">
      <t>チョウカシヨウリョウ</t>
    </rPh>
    <phoneticPr fontId="1"/>
  </si>
  <si>
    <t>超過使用料（101㎥～  500㎥）</t>
    <rPh sb="0" eb="5">
      <t>チョウカシヨウリョウ</t>
    </rPh>
    <phoneticPr fontId="1"/>
  </si>
  <si>
    <t>超過使用料（501㎥～1000㎥）</t>
    <rPh sb="0" eb="5">
      <t>チョウカシヨウリョウ</t>
    </rPh>
    <phoneticPr fontId="1"/>
  </si>
  <si>
    <t>超過使用料（1001㎥～        ）</t>
    <rPh sb="0" eb="5">
      <t>チョウカシヨウリョウ</t>
    </rPh>
    <phoneticPr fontId="1"/>
  </si>
  <si>
    <t>今回、改定なし</t>
    <rPh sb="0" eb="2">
      <t>コンカイ</t>
    </rPh>
    <rPh sb="3" eb="5">
      <t>カイテイ</t>
    </rPh>
    <phoneticPr fontId="1"/>
  </si>
  <si>
    <t>増加額</t>
    <rPh sb="0" eb="2">
      <t>ゾウカ</t>
    </rPh>
    <rPh sb="2" eb="3">
      <t>ガク</t>
    </rPh>
    <phoneticPr fontId="1"/>
  </si>
  <si>
    <t>増加率</t>
    <rPh sb="0" eb="2">
      <t>ゾウカ</t>
    </rPh>
    <rPh sb="2" eb="3">
      <t>リツ</t>
    </rPh>
    <phoneticPr fontId="1"/>
  </si>
  <si>
    <r>
      <t>下水道使用の有無をプルダウンで選んでください</t>
    </r>
    <r>
      <rPr>
        <b/>
        <sz val="16"/>
        <color rgb="FFFF0000"/>
        <rFont val="HG丸ｺﾞｼｯｸM-PRO"/>
        <family val="3"/>
        <charset val="128"/>
      </rPr>
      <t>↑　</t>
    </r>
    <rPh sb="0" eb="3">
      <t>ゲスイドウ</t>
    </rPh>
    <rPh sb="3" eb="5">
      <t>シヨウ</t>
    </rPh>
    <rPh sb="6" eb="8">
      <t>ウム</t>
    </rPh>
    <rPh sb="15" eb="16">
      <t>エラ</t>
    </rPh>
    <phoneticPr fontId="1"/>
  </si>
  <si>
    <t>　水道料金　　　　　　</t>
    <rPh sb="1" eb="3">
      <t>スイドウ</t>
    </rPh>
    <rPh sb="3" eb="5">
      <t>リョウキン</t>
    </rPh>
    <phoneticPr fontId="1"/>
  </si>
  <si>
    <r>
      <t>　下水道使用料　</t>
    </r>
    <r>
      <rPr>
        <sz val="16"/>
        <color theme="1"/>
        <rFont val="HG丸ｺﾞｼｯｸM-PRO"/>
        <family val="3"/>
        <charset val="128"/>
      </rPr>
      <t>※今回、改定なし</t>
    </r>
    <rPh sb="1" eb="4">
      <t>ゲスイドウ</t>
    </rPh>
    <rPh sb="4" eb="7">
      <t>シヨウリョウ</t>
    </rPh>
    <rPh sb="9" eb="11">
      <t>コンカイ</t>
    </rPh>
    <rPh sb="12" eb="14">
      <t>カイテイ</t>
    </rPh>
    <phoneticPr fontId="1"/>
  </si>
  <si>
    <t>　合　計</t>
    <rPh sb="1" eb="2">
      <t>ゴウ</t>
    </rPh>
    <rPh sb="3" eb="4">
      <t>ケイ</t>
    </rPh>
    <phoneticPr fontId="1"/>
  </si>
  <si>
    <t>従量料金 計</t>
    <rPh sb="0" eb="4">
      <t>ジュウリョウリョウキン</t>
    </rPh>
    <rPh sb="5" eb="6">
      <t>ケイ</t>
    </rPh>
    <phoneticPr fontId="1"/>
  </si>
  <si>
    <t>超過使用料 計</t>
    <rPh sb="0" eb="2">
      <t>チョウカ</t>
    </rPh>
    <rPh sb="2" eb="5">
      <t>シヨウリョウ</t>
    </rPh>
    <rPh sb="6" eb="7">
      <t>ケイ</t>
    </rPh>
    <phoneticPr fontId="1"/>
  </si>
  <si>
    <t>小計（基本＋超過）</t>
    <rPh sb="0" eb="2">
      <t>ショウケイ</t>
    </rPh>
    <rPh sb="3" eb="5">
      <t>キホン</t>
    </rPh>
    <rPh sb="6" eb="8">
      <t>チョウカ</t>
    </rPh>
    <phoneticPr fontId="1"/>
  </si>
  <si>
    <t>現行料金 (税込)</t>
    <rPh sb="0" eb="2">
      <t>ゲンコウ</t>
    </rPh>
    <rPh sb="2" eb="4">
      <t>リョウキン</t>
    </rPh>
    <rPh sb="6" eb="8">
      <t>ゼイコミ</t>
    </rPh>
    <phoneticPr fontId="1"/>
  </si>
  <si>
    <t>新料金 （税込）</t>
    <rPh sb="0" eb="1">
      <t>シン</t>
    </rPh>
    <rPh sb="1" eb="3">
      <t>リョウキン</t>
    </rPh>
    <rPh sb="5" eb="7">
      <t>ゼイコミ</t>
    </rPh>
    <phoneticPr fontId="1"/>
  </si>
  <si>
    <t>◎料金の算定はこのようになっています。</t>
    <rPh sb="1" eb="3">
      <t>リョウキン</t>
    </rPh>
    <rPh sb="4" eb="6">
      <t>サンテイ</t>
    </rPh>
    <phoneticPr fontId="1"/>
  </si>
  <si>
    <t>日南市水道課</t>
    <rPh sb="0" eb="3">
      <t>ニチナンシ</t>
    </rPh>
    <rPh sb="3" eb="6">
      <t>スイドウカ</t>
    </rPh>
    <phoneticPr fontId="1"/>
  </si>
  <si>
    <t>令和４年２月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</si>
</sst>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&quot;㎥&quot;"/>
    <numFmt numFmtId="178" formatCode="#,##0&quot;㎜&quot;"/>
    <numFmt numFmtId="179" formatCode="#,##0_ "/>
    <numFmt numFmtId="180" formatCode="#,##0.00_);[Red]\(#,##0.00\)"/>
    <numFmt numFmtId="181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176" fontId="4" fillId="0" borderId="2" xfId="0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 applyProtection="1">
      <alignment horizontal="right" vertical="center" indent="1"/>
      <protection locked="0"/>
    </xf>
    <xf numFmtId="178" fontId="6" fillId="2" borderId="4" xfId="0" applyNumberFormat="1" applyFont="1" applyFill="1" applyBorder="1" applyAlignment="1" applyProtection="1">
      <alignment horizontal="right" vertical="center" indent="1"/>
      <protection locked="0"/>
    </xf>
    <xf numFmtId="176" fontId="10" fillId="0" borderId="4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0" xfId="0" applyNumberFormat="1" applyFont="1" applyFill="1" applyAlignment="1">
      <alignment horizontal="right" vertical="center" indent="1"/>
    </xf>
    <xf numFmtId="178" fontId="6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 vertical="center" indent="1"/>
    </xf>
    <xf numFmtId="176" fontId="2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0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0" xfId="0" quotePrefix="1" applyNumberFormat="1" applyFont="1" applyFill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81" fontId="2" fillId="0" borderId="2" xfId="0" applyNumberFormat="1" applyFont="1" applyFill="1" applyBorder="1" applyAlignment="1">
      <alignment horizontal="right" vertical="center"/>
    </xf>
    <xf numFmtId="181" fontId="2" fillId="0" borderId="0" xfId="0" applyNumberFormat="1" applyFont="1" applyFill="1" applyAlignment="1">
      <alignment horizontal="right" vertical="center"/>
    </xf>
    <xf numFmtId="180" fontId="2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right" vertical="center" indent="1"/>
    </xf>
    <xf numFmtId="179" fontId="2" fillId="0" borderId="2" xfId="0" applyNumberFormat="1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 indent="1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176" fontId="7" fillId="0" borderId="7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8" fillId="3" borderId="4" xfId="0" applyNumberFormat="1" applyFont="1" applyFill="1" applyBorder="1" applyAlignment="1">
      <alignment horizontal="center" vertical="center"/>
    </xf>
    <xf numFmtId="181" fontId="2" fillId="3" borderId="4" xfId="0" applyNumberFormat="1" applyFont="1" applyFill="1" applyBorder="1" applyAlignment="1">
      <alignment horizontal="right" vertical="center"/>
    </xf>
    <xf numFmtId="181" fontId="5" fillId="3" borderId="4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center" vertical="center"/>
    </xf>
    <xf numFmtId="176" fontId="8" fillId="3" borderId="4" xfId="0" applyNumberFormat="1" applyFont="1" applyFill="1" applyBorder="1" applyAlignment="1">
      <alignment horizontal="left" vertical="center"/>
    </xf>
    <xf numFmtId="176" fontId="8" fillId="3" borderId="5" xfId="0" applyNumberFormat="1" applyFont="1" applyFill="1" applyBorder="1" applyAlignment="1">
      <alignment horizontal="center" vertical="center"/>
    </xf>
    <xf numFmtId="176" fontId="8" fillId="3" borderId="6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center"/>
    </xf>
    <xf numFmtId="179" fontId="7" fillId="0" borderId="4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CC00"/>
      <color rgb="FFFFFF66"/>
      <color rgb="FFFF99FF"/>
      <color rgb="FFFF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170708</xdr:colOff>
      <xdr:row>12</xdr:row>
      <xdr:rowOff>225138</xdr:rowOff>
    </xdr:from>
    <xdr:to>
      <xdr:col>4</xdr:col>
      <xdr:colOff>571499</xdr:colOff>
      <xdr:row>15</xdr:row>
      <xdr:rowOff>155864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85F69FB-2E0A-4E4D-A687-78FECB4D2B45}"/>
            </a:ext>
          </a:extLst>
        </xdr:cNvPr>
        <xdr:cNvSpPr/>
      </xdr:nvSpPr>
      <xdr:spPr>
        <a:xfrm>
          <a:off x="7080663" y="3342411"/>
          <a:ext cx="400791" cy="865908"/>
        </a:xfrm>
        <a:prstGeom prst="rightArrow">
          <a:avLst/>
        </a:prstGeom>
        <a:solidFill>
          <a:srgbClr val="FF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173181</xdr:colOff>
      <xdr:row>27</xdr:row>
      <xdr:rowOff>225138</xdr:rowOff>
    </xdr:from>
    <xdr:to>
      <xdr:col>4</xdr:col>
      <xdr:colOff>573972</xdr:colOff>
      <xdr:row>30</xdr:row>
      <xdr:rowOff>155864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4CFD5E2B-2D01-42AA-9A87-5C23B9BDB3B0}"/>
            </a:ext>
          </a:extLst>
        </xdr:cNvPr>
        <xdr:cNvSpPr/>
      </xdr:nvSpPr>
      <xdr:spPr>
        <a:xfrm>
          <a:off x="7083136" y="8641774"/>
          <a:ext cx="400791" cy="865908"/>
        </a:xfrm>
        <a:prstGeom prst="rightArrow">
          <a:avLst/>
        </a:prstGeom>
        <a:solidFill>
          <a:srgbClr val="FF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173182</xdr:colOff>
      <xdr:row>41</xdr:row>
      <xdr:rowOff>121227</xdr:rowOff>
    </xdr:from>
    <xdr:to>
      <xdr:col>4</xdr:col>
      <xdr:colOff>573973</xdr:colOff>
      <xdr:row>44</xdr:row>
      <xdr:rowOff>51953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93B6BC22-D5FD-4BBA-A642-CF0D6B2D00ED}"/>
            </a:ext>
          </a:extLst>
        </xdr:cNvPr>
        <xdr:cNvSpPr/>
      </xdr:nvSpPr>
      <xdr:spPr>
        <a:xfrm>
          <a:off x="7083137" y="12902045"/>
          <a:ext cx="400791" cy="865908"/>
        </a:xfrm>
        <a:prstGeom prst="rightArrow">
          <a:avLst/>
        </a:prstGeom>
        <a:solidFill>
          <a:srgbClr val="FF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3C90-746A-4B84-AD69-A4A90282BBD1}">
  <sheetPr>
    <tabColor rgb="FFFF0000"/>
  </sheetPr>
  <dimension ref="A1:AB52"/>
  <sheetViews>
    <sheetView showGridLines="0" tabSelected="1" view="pageBreakPreview" zoomScale="55" zoomScaleNormal="100" zoomScaleSheetLayoutView="55" workbookViewId="0">
      <selection activeCell="AF11" sqref="AF11"/>
    </sheetView>
  </sheetViews>
  <sheetFormatPr defaultColWidth="10.125" defaultRowHeight="24.75" customHeight="1" x14ac:dyDescent="0.4"/>
  <cols>
    <col min="1" max="1" width="33.875" style="11" customWidth="1"/>
    <col min="2" max="2" width="7.125" style="11" customWidth="1"/>
    <col min="3" max="3" width="17.625" style="11" customWidth="1"/>
    <col min="4" max="4" width="32" style="11" customWidth="1"/>
    <col min="5" max="5" width="9" style="11" customWidth="1"/>
    <col min="6" max="6" width="32" style="11" customWidth="1"/>
    <col min="7" max="9" width="4.25" style="11" hidden="1" customWidth="1"/>
    <col min="10" max="11" width="16.375" style="11" hidden="1" customWidth="1"/>
    <col min="12" max="15" width="20.25" style="11" hidden="1" customWidth="1"/>
    <col min="16" max="16" width="23.625" style="11" hidden="1" customWidth="1"/>
    <col min="17" max="17" width="19.25" style="11" hidden="1" customWidth="1"/>
    <col min="18" max="18" width="11.75" style="11" hidden="1" customWidth="1"/>
    <col min="19" max="19" width="5.125" style="11" hidden="1" customWidth="1"/>
    <col min="20" max="20" width="16.375" style="11" hidden="1" customWidth="1"/>
    <col min="21" max="22" width="11.75" style="11" hidden="1" customWidth="1"/>
    <col min="23" max="23" width="14" style="11" hidden="1" customWidth="1"/>
    <col min="24" max="24" width="16.25" style="11" hidden="1" customWidth="1"/>
    <col min="25" max="25" width="18.5" style="11" hidden="1" customWidth="1"/>
    <col min="26" max="28" width="14" style="11" hidden="1" customWidth="1"/>
    <col min="29" max="16384" width="10.125" style="11"/>
  </cols>
  <sheetData>
    <row r="1" spans="1:28" ht="24.75" customHeight="1" x14ac:dyDescent="0.4">
      <c r="A1" s="57" t="s">
        <v>18</v>
      </c>
      <c r="B1" s="57"/>
      <c r="C1" s="57"/>
      <c r="D1" s="57"/>
      <c r="E1" s="57"/>
      <c r="F1" s="57"/>
      <c r="G1" s="6"/>
      <c r="H1" s="6"/>
      <c r="I1" s="6"/>
      <c r="T1" s="11">
        <v>13</v>
      </c>
      <c r="U1" s="11">
        <v>20</v>
      </c>
      <c r="V1" s="11">
        <v>25</v>
      </c>
      <c r="W1" s="11">
        <v>30</v>
      </c>
      <c r="X1" s="11">
        <v>40</v>
      </c>
      <c r="Y1" s="11">
        <v>50</v>
      </c>
      <c r="Z1" s="11">
        <v>75</v>
      </c>
      <c r="AA1" s="11">
        <v>100</v>
      </c>
      <c r="AB1" s="11">
        <v>150</v>
      </c>
    </row>
    <row r="2" spans="1:28" ht="24.75" customHeight="1" x14ac:dyDescent="0.4">
      <c r="A2" s="55"/>
      <c r="B2" s="55"/>
      <c r="C2" s="55"/>
      <c r="D2" s="55"/>
      <c r="E2" s="55"/>
      <c r="F2" s="56" t="s">
        <v>87</v>
      </c>
      <c r="G2" s="55"/>
      <c r="H2" s="55"/>
      <c r="I2" s="55"/>
    </row>
    <row r="3" spans="1:28" ht="24.75" customHeight="1" x14ac:dyDescent="0.4">
      <c r="A3" s="55"/>
      <c r="B3" s="55"/>
      <c r="C3" s="55"/>
      <c r="D3" s="55"/>
      <c r="E3" s="55"/>
      <c r="F3" s="56" t="s">
        <v>86</v>
      </c>
      <c r="G3" s="55"/>
      <c r="H3" s="55"/>
      <c r="I3" s="55"/>
    </row>
    <row r="5" spans="1:28" ht="24.75" customHeight="1" x14ac:dyDescent="0.4">
      <c r="A5" s="50" t="s">
        <v>27</v>
      </c>
      <c r="B5" s="20"/>
      <c r="C5" s="20"/>
      <c r="D5" s="20"/>
      <c r="E5" s="20"/>
      <c r="F5" s="2">
        <v>20</v>
      </c>
      <c r="G5" s="7"/>
      <c r="H5" s="7"/>
      <c r="I5" s="7"/>
      <c r="J5" s="11" t="s">
        <v>41</v>
      </c>
    </row>
    <row r="6" spans="1:28" ht="24.75" customHeight="1" x14ac:dyDescent="0.4">
      <c r="F6" s="8" t="s">
        <v>29</v>
      </c>
      <c r="G6" s="8"/>
      <c r="H6" s="8"/>
      <c r="I6" s="8"/>
      <c r="J6" s="11" t="s">
        <v>0</v>
      </c>
      <c r="K6" s="11" t="s">
        <v>0</v>
      </c>
      <c r="L6" s="21" t="s">
        <v>1</v>
      </c>
      <c r="M6" s="21" t="s">
        <v>2</v>
      </c>
      <c r="N6" s="21" t="s">
        <v>3</v>
      </c>
      <c r="O6" s="21" t="s">
        <v>4</v>
      </c>
      <c r="P6" s="21" t="s">
        <v>5</v>
      </c>
      <c r="Q6" s="21"/>
      <c r="R6" s="21"/>
      <c r="T6" s="11" t="s">
        <v>0</v>
      </c>
    </row>
    <row r="7" spans="1:28" ht="24.75" customHeight="1" x14ac:dyDescent="0.4">
      <c r="A7" s="50" t="s">
        <v>28</v>
      </c>
      <c r="B7" s="20"/>
      <c r="C7" s="20"/>
      <c r="D7" s="20"/>
      <c r="E7" s="20"/>
      <c r="F7" s="3">
        <v>13</v>
      </c>
      <c r="G7" s="9"/>
      <c r="H7" s="9"/>
      <c r="I7" s="9"/>
      <c r="T7" s="11" t="s">
        <v>6</v>
      </c>
      <c r="U7" s="11" t="s">
        <v>7</v>
      </c>
      <c r="V7" s="11" t="s">
        <v>8</v>
      </c>
      <c r="W7" s="11" t="s">
        <v>9</v>
      </c>
      <c r="X7" s="11" t="s">
        <v>10</v>
      </c>
      <c r="Y7" s="11" t="s">
        <v>11</v>
      </c>
      <c r="Z7" s="11" t="s">
        <v>12</v>
      </c>
      <c r="AA7" s="11" t="s">
        <v>13</v>
      </c>
      <c r="AB7" s="11" t="s">
        <v>14</v>
      </c>
    </row>
    <row r="8" spans="1:28" ht="24.75" customHeight="1" x14ac:dyDescent="0.4">
      <c r="F8" s="8" t="s">
        <v>30</v>
      </c>
      <c r="G8" s="8"/>
      <c r="H8" s="8"/>
      <c r="I8" s="8"/>
      <c r="J8" s="11" t="s">
        <v>15</v>
      </c>
      <c r="K8" s="11" t="s">
        <v>16</v>
      </c>
      <c r="S8" s="11" t="s">
        <v>15</v>
      </c>
      <c r="T8" s="11">
        <v>640</v>
      </c>
      <c r="U8" s="11">
        <v>870</v>
      </c>
      <c r="V8" s="11">
        <v>1500</v>
      </c>
      <c r="W8" s="11">
        <v>2100</v>
      </c>
      <c r="X8" s="11">
        <v>3150</v>
      </c>
      <c r="Y8" s="11">
        <v>6400</v>
      </c>
      <c r="Z8" s="11">
        <v>11500</v>
      </c>
      <c r="AA8" s="11">
        <v>15000</v>
      </c>
      <c r="AB8" s="11">
        <v>25000</v>
      </c>
    </row>
    <row r="9" spans="1:28" ht="24.75" customHeight="1" x14ac:dyDescent="0.4">
      <c r="F9" s="10" t="s">
        <v>23</v>
      </c>
      <c r="G9" s="10"/>
      <c r="H9" s="10"/>
      <c r="I9" s="10"/>
      <c r="J9" s="11" t="str">
        <f>IF($F$7=13,"640",IF($F$7=20,"870",IF($F$7=25,"1500",IF($F$7=30,"2100",IF($F$7=40,"3150",IF($F$7=50,"6400",IF($F$7=75,"11500",IF($F$7=100,"15000",IF($F$7=150,"25000")))))))))</f>
        <v>640</v>
      </c>
      <c r="K9" s="11" t="str">
        <f>IF($F$7=13,"810",IF($F$7=20,"1100",IF($F$7=25,"1890",IF($F$7=30,"2650",IF($F$7=40,"3970",IF($F$7=50,"8070",IF($F$7=75,"14490",IF($F$7=100,"18900",IF($F$7=150,"31500")))))))))</f>
        <v>810</v>
      </c>
      <c r="L9" s="11">
        <f>F5-M9-N9-O9-P9</f>
        <v>10</v>
      </c>
      <c r="M9" s="11">
        <f>MAX((F5-10)-N9-O9-P9,0)</f>
        <v>10</v>
      </c>
      <c r="N9" s="11">
        <f>MAX((F5-20)-O9-P9,0)</f>
        <v>0</v>
      </c>
      <c r="O9" s="11">
        <f>MAX((F5-50)-P9,0)</f>
        <v>0</v>
      </c>
      <c r="P9" s="11">
        <f>MAX(F5-100,0)</f>
        <v>0</v>
      </c>
      <c r="S9" s="11" t="s">
        <v>16</v>
      </c>
      <c r="T9" s="11">
        <v>810</v>
      </c>
      <c r="U9" s="11">
        <v>1100</v>
      </c>
      <c r="V9" s="11">
        <v>1890</v>
      </c>
      <c r="W9" s="11">
        <v>2650</v>
      </c>
      <c r="X9" s="11">
        <v>3970</v>
      </c>
      <c r="Y9" s="11">
        <v>8070</v>
      </c>
      <c r="Z9" s="11">
        <v>14490</v>
      </c>
      <c r="AA9" s="11">
        <v>18900</v>
      </c>
      <c r="AB9" s="11">
        <v>31500</v>
      </c>
    </row>
    <row r="10" spans="1:28" ht="24.75" customHeight="1" x14ac:dyDescent="0.4">
      <c r="A10" s="50" t="s">
        <v>58</v>
      </c>
      <c r="B10" s="20"/>
      <c r="C10" s="20"/>
      <c r="D10" s="20"/>
      <c r="E10" s="20"/>
      <c r="F10" s="2" t="s">
        <v>60</v>
      </c>
      <c r="T10" s="11" t="s">
        <v>17</v>
      </c>
    </row>
    <row r="11" spans="1:28" ht="24.75" customHeight="1" x14ac:dyDescent="0.4">
      <c r="F11" s="8" t="s">
        <v>76</v>
      </c>
      <c r="G11" s="12"/>
      <c r="H11" s="12"/>
      <c r="I11" s="12"/>
      <c r="T11" s="21" t="s">
        <v>1</v>
      </c>
      <c r="U11" s="21" t="s">
        <v>2</v>
      </c>
      <c r="V11" s="21" t="s">
        <v>3</v>
      </c>
      <c r="W11" s="21" t="s">
        <v>4</v>
      </c>
      <c r="X11" s="21" t="s">
        <v>5</v>
      </c>
    </row>
    <row r="12" spans="1:28" ht="24.75" customHeight="1" x14ac:dyDescent="0.4">
      <c r="G12" s="13"/>
      <c r="H12" s="13"/>
      <c r="I12" s="13"/>
      <c r="S12" s="11" t="s">
        <v>15</v>
      </c>
      <c r="T12" s="11">
        <v>85</v>
      </c>
      <c r="U12" s="11">
        <v>105</v>
      </c>
      <c r="V12" s="11">
        <v>150</v>
      </c>
      <c r="W12" s="11">
        <v>180</v>
      </c>
      <c r="X12" s="11">
        <v>200</v>
      </c>
    </row>
    <row r="13" spans="1:28" ht="24.75" customHeight="1" x14ac:dyDescent="0.4">
      <c r="A13" s="59"/>
      <c r="B13" s="60"/>
      <c r="C13" s="61"/>
      <c r="D13" s="52" t="s">
        <v>83</v>
      </c>
      <c r="E13" s="23"/>
      <c r="F13" s="52" t="s">
        <v>84</v>
      </c>
      <c r="G13" s="12"/>
      <c r="H13" s="12"/>
      <c r="I13" s="12"/>
      <c r="S13" s="11" t="s">
        <v>16</v>
      </c>
      <c r="T13" s="11">
        <v>107</v>
      </c>
      <c r="U13" s="11">
        <v>133</v>
      </c>
      <c r="V13" s="11">
        <v>189</v>
      </c>
      <c r="W13" s="11">
        <v>227</v>
      </c>
      <c r="X13" s="11">
        <v>252</v>
      </c>
    </row>
    <row r="14" spans="1:28" ht="24.75" customHeight="1" x14ac:dyDescent="0.4">
      <c r="A14" s="58" t="s">
        <v>77</v>
      </c>
      <c r="B14" s="58"/>
      <c r="C14" s="58"/>
      <c r="D14" s="53">
        <f>D35</f>
        <v>2794</v>
      </c>
      <c r="E14" s="24"/>
      <c r="F14" s="53">
        <f>F35</f>
        <v>3531</v>
      </c>
      <c r="G14" s="14"/>
      <c r="H14" s="14"/>
      <c r="I14" s="14"/>
      <c r="J14" s="11" t="s">
        <v>42</v>
      </c>
    </row>
    <row r="15" spans="1:28" ht="24.75" customHeight="1" x14ac:dyDescent="0.4">
      <c r="A15" s="58" t="s">
        <v>78</v>
      </c>
      <c r="B15" s="58"/>
      <c r="C15" s="58"/>
      <c r="D15" s="53">
        <f>D52</f>
        <v>0</v>
      </c>
      <c r="E15" s="24"/>
      <c r="F15" s="53">
        <f>F52</f>
        <v>0</v>
      </c>
      <c r="G15" s="14"/>
      <c r="H15" s="14"/>
      <c r="I15" s="14"/>
      <c r="J15" s="11" t="s">
        <v>43</v>
      </c>
      <c r="K15" s="11" t="s">
        <v>43</v>
      </c>
      <c r="L15" s="21" t="s">
        <v>44</v>
      </c>
      <c r="M15" s="21" t="s">
        <v>45</v>
      </c>
      <c r="N15" s="21" t="s">
        <v>46</v>
      </c>
      <c r="O15" s="21" t="s">
        <v>47</v>
      </c>
      <c r="P15" s="21" t="s">
        <v>48</v>
      </c>
      <c r="Q15" s="21" t="s">
        <v>49</v>
      </c>
      <c r="R15" s="21" t="s">
        <v>50</v>
      </c>
      <c r="T15" s="11" t="s">
        <v>51</v>
      </c>
    </row>
    <row r="16" spans="1:28" ht="24.75" customHeight="1" x14ac:dyDescent="0.4">
      <c r="A16" s="58" t="s">
        <v>79</v>
      </c>
      <c r="B16" s="58"/>
      <c r="C16" s="58"/>
      <c r="D16" s="54">
        <f>SUM(D14:D15)</f>
        <v>2794</v>
      </c>
      <c r="E16" s="24"/>
      <c r="F16" s="54">
        <f>SUM(F14:F15)</f>
        <v>3531</v>
      </c>
      <c r="G16" s="15"/>
      <c r="H16" s="15"/>
      <c r="I16" s="15"/>
      <c r="T16" s="21" t="s">
        <v>44</v>
      </c>
      <c r="U16" s="21" t="s">
        <v>45</v>
      </c>
      <c r="V16" s="21" t="s">
        <v>46</v>
      </c>
      <c r="W16" s="21" t="s">
        <v>47</v>
      </c>
      <c r="X16" s="21" t="s">
        <v>48</v>
      </c>
      <c r="Y16" s="21" t="s">
        <v>49</v>
      </c>
      <c r="Z16" s="21" t="s">
        <v>50</v>
      </c>
    </row>
    <row r="17" spans="1:26" ht="24.75" customHeight="1" x14ac:dyDescent="0.4">
      <c r="E17" s="11" t="s">
        <v>74</v>
      </c>
      <c r="F17" s="25">
        <f>F16-D16</f>
        <v>737</v>
      </c>
      <c r="G17" s="16"/>
      <c r="H17" s="16"/>
      <c r="I17" s="16"/>
      <c r="J17" s="11" t="s">
        <v>52</v>
      </c>
      <c r="K17" s="11" t="s">
        <v>53</v>
      </c>
      <c r="S17" s="11" t="s">
        <v>52</v>
      </c>
      <c r="T17" s="11">
        <v>55</v>
      </c>
      <c r="U17" s="11">
        <v>154</v>
      </c>
      <c r="V17" s="11">
        <v>181</v>
      </c>
      <c r="W17" s="11">
        <v>203</v>
      </c>
      <c r="X17" s="11">
        <v>220</v>
      </c>
      <c r="Y17" s="11">
        <v>231</v>
      </c>
      <c r="Z17" s="11">
        <v>264</v>
      </c>
    </row>
    <row r="18" spans="1:26" ht="24.75" customHeight="1" x14ac:dyDescent="0.4">
      <c r="E18" s="11" t="s">
        <v>75</v>
      </c>
      <c r="F18" s="26">
        <f>(F16/D16)*100-100</f>
        <v>26.377952755905511</v>
      </c>
      <c r="G18" s="17"/>
      <c r="H18" s="17"/>
      <c r="I18" s="17"/>
      <c r="J18" s="11">
        <v>660</v>
      </c>
      <c r="K18" s="11">
        <v>660</v>
      </c>
      <c r="L18" s="11">
        <f>F5-M18-N18-O18-P18-Q18-R18</f>
        <v>10</v>
      </c>
      <c r="M18" s="11">
        <f>MAX((F5-10)-N18-O18-P18-Q18-R18,0)</f>
        <v>10</v>
      </c>
      <c r="N18" s="11">
        <f>MAX((F5-20)-O18-P18-Q18-R18,0)</f>
        <v>0</v>
      </c>
      <c r="O18" s="11">
        <f>MAX((F5-50)-P18-Q18-R18,0)</f>
        <v>0</v>
      </c>
      <c r="P18" s="11">
        <f>MAX((F5-100)-Q18-R18,0)</f>
        <v>0</v>
      </c>
      <c r="Q18" s="11">
        <f>MAX((F5-500)-R18,0)</f>
        <v>0</v>
      </c>
      <c r="R18" s="11">
        <f>MAX(F5-1000,0)</f>
        <v>0</v>
      </c>
      <c r="S18" s="11" t="s">
        <v>53</v>
      </c>
      <c r="T18" s="11">
        <v>55</v>
      </c>
      <c r="U18" s="11">
        <v>154</v>
      </c>
      <c r="V18" s="11">
        <v>181</v>
      </c>
      <c r="W18" s="11">
        <v>203</v>
      </c>
      <c r="X18" s="11">
        <v>220</v>
      </c>
      <c r="Y18" s="11">
        <v>231</v>
      </c>
      <c r="Z18" s="11">
        <v>264</v>
      </c>
    </row>
    <row r="19" spans="1:26" ht="24.75" customHeight="1" x14ac:dyDescent="0.4">
      <c r="F19" s="26"/>
      <c r="G19" s="17"/>
      <c r="H19" s="17"/>
      <c r="I19" s="17"/>
    </row>
    <row r="20" spans="1:26" ht="24.75" customHeight="1" x14ac:dyDescent="0.4">
      <c r="A20" s="51" t="s">
        <v>85</v>
      </c>
      <c r="G20" s="17"/>
      <c r="H20" s="17"/>
      <c r="I20" s="17"/>
    </row>
    <row r="21" spans="1:26" ht="24.75" customHeight="1" x14ac:dyDescent="0.4">
      <c r="A21" s="27"/>
      <c r="B21" s="27"/>
      <c r="C21" s="27"/>
      <c r="D21" s="28" t="s">
        <v>26</v>
      </c>
      <c r="E21" s="23"/>
      <c r="F21" s="28" t="s">
        <v>26</v>
      </c>
      <c r="G21" s="17"/>
      <c r="H21" s="17"/>
      <c r="I21" s="17"/>
      <c r="J21" s="11" t="s">
        <v>59</v>
      </c>
      <c r="K21" s="11" t="s">
        <v>60</v>
      </c>
    </row>
    <row r="22" spans="1:26" ht="24.75" customHeight="1" x14ac:dyDescent="0.4">
      <c r="A22" s="23"/>
      <c r="B22" s="23"/>
      <c r="C22" s="23"/>
      <c r="D22" s="23" t="s">
        <v>25</v>
      </c>
      <c r="E22" s="23"/>
      <c r="F22" s="23" t="s">
        <v>25</v>
      </c>
      <c r="G22" s="17"/>
      <c r="H22" s="17"/>
      <c r="I22" s="17"/>
    </row>
    <row r="23" spans="1:26" ht="24.75" customHeight="1" x14ac:dyDescent="0.4">
      <c r="A23" s="23"/>
      <c r="B23" s="23"/>
      <c r="C23" s="23"/>
      <c r="D23" s="29" t="s">
        <v>31</v>
      </c>
      <c r="E23" s="23"/>
      <c r="F23" s="29" t="s">
        <v>32</v>
      </c>
      <c r="G23" s="16"/>
      <c r="H23" s="16"/>
      <c r="I23" s="16"/>
    </row>
    <row r="24" spans="1:26" ht="24.75" customHeight="1" x14ac:dyDescent="0.4">
      <c r="A24" s="23"/>
      <c r="B24" s="23"/>
      <c r="C24" s="23"/>
      <c r="D24" s="30" t="s">
        <v>19</v>
      </c>
      <c r="E24" s="23"/>
      <c r="F24" s="30" t="s">
        <v>21</v>
      </c>
      <c r="G24" s="16"/>
      <c r="H24" s="16"/>
      <c r="I24" s="16"/>
    </row>
    <row r="25" spans="1:26" ht="24.75" customHeight="1" x14ac:dyDescent="0.4">
      <c r="A25" s="31"/>
      <c r="B25" s="31"/>
      <c r="C25" s="31"/>
      <c r="D25" s="32" t="s">
        <v>20</v>
      </c>
      <c r="E25" s="23"/>
      <c r="F25" s="32" t="s">
        <v>22</v>
      </c>
      <c r="G25" s="5"/>
      <c r="H25" s="5"/>
      <c r="I25" s="5"/>
    </row>
    <row r="26" spans="1:26" ht="24.75" customHeight="1" x14ac:dyDescent="0.4">
      <c r="A26" s="22" t="s">
        <v>0</v>
      </c>
      <c r="B26" s="22" t="s">
        <v>33</v>
      </c>
      <c r="C26" s="22"/>
      <c r="D26" s="33" t="str">
        <f>IF($F$7=13,"640",IF($F$7=20,"870",IF($F$7=25,"1,500",IF($F$7=30,"2,100",IF($F$7=40,"3,150",IF($F$7=50,"6,400",IF($F$7=75,"11,500",IF($F$7=100,"15,000",IF($F$7=150,"25,000")))))))))</f>
        <v>640</v>
      </c>
      <c r="E26" s="34"/>
      <c r="F26" s="35" t="str">
        <f>IF($F$7=13,"810",IF($F$7=20,"1,100",IF($F$7=25,"1,890",IF($F$7=30,"2,650",IF($F$7=40,"3,970",IF($F$7=50,"8,070",IF($F$7=75,"14,490",IF($F$7=100,"18,900",IF($F$7=150,"31,500")))))))))</f>
        <v>810</v>
      </c>
      <c r="G26" s="18"/>
      <c r="H26" s="18"/>
      <c r="I26" s="18"/>
    </row>
    <row r="27" spans="1:26" ht="24.75" customHeight="1" x14ac:dyDescent="0.4">
      <c r="A27" s="22" t="s">
        <v>80</v>
      </c>
      <c r="B27" s="22" t="s">
        <v>34</v>
      </c>
      <c r="C27" s="22"/>
      <c r="D27" s="36">
        <f>SUM(D28:D32)</f>
        <v>1900</v>
      </c>
      <c r="E27" s="37"/>
      <c r="F27" s="36">
        <f>SUM(F28:F32)</f>
        <v>2400</v>
      </c>
      <c r="G27" s="18"/>
      <c r="H27" s="18"/>
      <c r="I27" s="18"/>
    </row>
    <row r="28" spans="1:26" ht="24.75" customHeight="1" x14ac:dyDescent="0.4">
      <c r="A28" s="38" t="s">
        <v>61</v>
      </c>
      <c r="B28" s="38"/>
      <c r="C28" s="38"/>
      <c r="D28" s="39">
        <f>$L$9*T12</f>
        <v>850</v>
      </c>
      <c r="E28" s="40"/>
      <c r="F28" s="39">
        <f>$L$9*T13</f>
        <v>1070</v>
      </c>
      <c r="G28" s="19"/>
      <c r="H28" s="19"/>
      <c r="I28" s="19"/>
    </row>
    <row r="29" spans="1:26" ht="24.75" customHeight="1" x14ac:dyDescent="0.4">
      <c r="A29" s="41" t="s">
        <v>62</v>
      </c>
      <c r="B29" s="41"/>
      <c r="C29" s="41"/>
      <c r="D29" s="42">
        <f>$M$9*U12</f>
        <v>1050</v>
      </c>
      <c r="E29" s="40"/>
      <c r="F29" s="42">
        <f>$M$9*U13</f>
        <v>1330</v>
      </c>
      <c r="J29" s="27"/>
      <c r="K29" s="27"/>
      <c r="L29" s="27"/>
      <c r="M29" s="28" t="s">
        <v>54</v>
      </c>
      <c r="N29" s="23"/>
      <c r="O29" s="28" t="s">
        <v>54</v>
      </c>
    </row>
    <row r="30" spans="1:26" ht="24.75" customHeight="1" x14ac:dyDescent="0.4">
      <c r="A30" s="41" t="s">
        <v>63</v>
      </c>
      <c r="B30" s="41"/>
      <c r="C30" s="41"/>
      <c r="D30" s="42">
        <f>$N$9*V12</f>
        <v>0</v>
      </c>
      <c r="E30" s="40"/>
      <c r="F30" s="42">
        <f>$N$9*V13</f>
        <v>0</v>
      </c>
      <c r="J30" s="23"/>
      <c r="K30" s="23"/>
      <c r="L30" s="23"/>
      <c r="M30" s="23" t="s">
        <v>25</v>
      </c>
      <c r="N30" s="23"/>
      <c r="O30" s="23" t="s">
        <v>25</v>
      </c>
    </row>
    <row r="31" spans="1:26" ht="24.75" customHeight="1" x14ac:dyDescent="0.4">
      <c r="A31" s="41" t="s">
        <v>64</v>
      </c>
      <c r="B31" s="41"/>
      <c r="C31" s="41"/>
      <c r="D31" s="42">
        <f>+$O$9*W12</f>
        <v>0</v>
      </c>
      <c r="E31" s="40"/>
      <c r="F31" s="42">
        <f>+$O$9*W13</f>
        <v>0</v>
      </c>
      <c r="J31" s="23"/>
      <c r="K31" s="23"/>
      <c r="L31" s="23"/>
      <c r="M31" s="29" t="s">
        <v>55</v>
      </c>
      <c r="N31" s="23"/>
      <c r="O31" s="29" t="s">
        <v>55</v>
      </c>
    </row>
    <row r="32" spans="1:26" ht="24.75" customHeight="1" x14ac:dyDescent="0.4">
      <c r="A32" s="43" t="s">
        <v>65</v>
      </c>
      <c r="B32" s="43"/>
      <c r="C32" s="43"/>
      <c r="D32" s="44">
        <f>+$P$9*X12</f>
        <v>0</v>
      </c>
      <c r="E32" s="40"/>
      <c r="F32" s="44">
        <f>+$P$9*X13</f>
        <v>0</v>
      </c>
      <c r="J32" s="31"/>
      <c r="K32" s="31"/>
      <c r="L32" s="31"/>
      <c r="M32" s="32"/>
      <c r="N32" s="23"/>
      <c r="O32" s="32"/>
    </row>
    <row r="33" spans="1:15" ht="24.75" customHeight="1" x14ac:dyDescent="0.4">
      <c r="A33" s="22" t="s">
        <v>40</v>
      </c>
      <c r="B33" s="22" t="s">
        <v>36</v>
      </c>
      <c r="C33" s="22" t="s">
        <v>35</v>
      </c>
      <c r="D33" s="36">
        <f>D26+D27</f>
        <v>2540</v>
      </c>
      <c r="E33" s="37"/>
      <c r="F33" s="36">
        <f>F26+F27</f>
        <v>3210</v>
      </c>
      <c r="J33" s="22" t="s">
        <v>43</v>
      </c>
      <c r="K33" s="22" t="s">
        <v>33</v>
      </c>
      <c r="L33" s="22"/>
      <c r="M33" s="33">
        <f>J18</f>
        <v>660</v>
      </c>
      <c r="N33" s="34"/>
      <c r="O33" s="35">
        <f>K18</f>
        <v>660</v>
      </c>
    </row>
    <row r="34" spans="1:15" ht="24.75" customHeight="1" x14ac:dyDescent="0.4">
      <c r="A34" s="22" t="s">
        <v>24</v>
      </c>
      <c r="B34" s="22" t="s">
        <v>37</v>
      </c>
      <c r="C34" s="22" t="s">
        <v>38</v>
      </c>
      <c r="D34" s="36">
        <f>ROUNDDOWN((D26+D27)*0.1,0)</f>
        <v>254</v>
      </c>
      <c r="E34" s="37"/>
      <c r="F34" s="36">
        <f>ROUNDDOWN((F26+F27)*0.1,0)</f>
        <v>321</v>
      </c>
      <c r="J34" s="22" t="s">
        <v>51</v>
      </c>
      <c r="K34" s="22" t="s">
        <v>34</v>
      </c>
      <c r="L34" s="22"/>
      <c r="M34" s="36">
        <f>SUM(M35:M41)</f>
        <v>2090</v>
      </c>
      <c r="N34" s="37"/>
      <c r="O34" s="36">
        <f>SUM(O35:O41)</f>
        <v>2090</v>
      </c>
    </row>
    <row r="35" spans="1:15" ht="24.75" customHeight="1" x14ac:dyDescent="0.4">
      <c r="A35" s="45" t="s">
        <v>56</v>
      </c>
      <c r="B35" s="46"/>
      <c r="C35" s="46" t="s">
        <v>39</v>
      </c>
      <c r="D35" s="4">
        <f>ROUNDDOWN((D26+D27)*1.1,0)</f>
        <v>2794</v>
      </c>
      <c r="E35" s="1"/>
      <c r="F35" s="4">
        <f>ROUNDDOWN((F26+F27)*1.1,0)</f>
        <v>3531</v>
      </c>
      <c r="J35" s="47" t="s">
        <v>66</v>
      </c>
      <c r="K35" s="38"/>
      <c r="L35" s="38"/>
      <c r="M35" s="39">
        <f>$L$18*T17</f>
        <v>550</v>
      </c>
      <c r="N35" s="40"/>
      <c r="O35" s="39">
        <f>$L$18*T18</f>
        <v>550</v>
      </c>
    </row>
    <row r="36" spans="1:15" ht="24.75" customHeight="1" x14ac:dyDescent="0.4">
      <c r="F36" s="18"/>
      <c r="J36" s="48" t="s">
        <v>67</v>
      </c>
      <c r="K36" s="41"/>
      <c r="L36" s="41"/>
      <c r="M36" s="42">
        <f>$M$18*U17</f>
        <v>1540</v>
      </c>
      <c r="N36" s="40"/>
      <c r="O36" s="42">
        <f>$M$18*U18</f>
        <v>1540</v>
      </c>
    </row>
    <row r="37" spans="1:15" ht="24.75" customHeight="1" x14ac:dyDescent="0.4">
      <c r="A37" s="27"/>
      <c r="B37" s="27"/>
      <c r="C37" s="27"/>
      <c r="D37" s="28" t="s">
        <v>54</v>
      </c>
      <c r="E37" s="23"/>
      <c r="F37" s="28" t="s">
        <v>54</v>
      </c>
      <c r="J37" s="48" t="s">
        <v>68</v>
      </c>
      <c r="K37" s="41"/>
      <c r="L37" s="41"/>
      <c r="M37" s="42">
        <f>$N$18*V17</f>
        <v>0</v>
      </c>
      <c r="N37" s="40"/>
      <c r="O37" s="42">
        <f>$N$18*V18</f>
        <v>0</v>
      </c>
    </row>
    <row r="38" spans="1:15" ht="24.75" customHeight="1" x14ac:dyDescent="0.4">
      <c r="A38" s="23"/>
      <c r="B38" s="23"/>
      <c r="C38" s="23"/>
      <c r="D38" s="23" t="s">
        <v>25</v>
      </c>
      <c r="E38" s="23"/>
      <c r="F38" s="23" t="s">
        <v>25</v>
      </c>
      <c r="J38" s="48" t="s">
        <v>69</v>
      </c>
      <c r="K38" s="41"/>
      <c r="L38" s="41"/>
      <c r="M38" s="42">
        <f>$O$18*W17</f>
        <v>0</v>
      </c>
      <c r="N38" s="40"/>
      <c r="O38" s="42">
        <f>$O$18*W18</f>
        <v>0</v>
      </c>
    </row>
    <row r="39" spans="1:15" ht="24.75" customHeight="1" x14ac:dyDescent="0.4">
      <c r="A39" s="23"/>
      <c r="B39" s="23"/>
      <c r="C39" s="23"/>
      <c r="D39" s="29" t="s">
        <v>73</v>
      </c>
      <c r="E39" s="23"/>
      <c r="F39" s="29" t="s">
        <v>73</v>
      </c>
      <c r="J39" s="48" t="s">
        <v>70</v>
      </c>
      <c r="K39" s="41"/>
      <c r="L39" s="41"/>
      <c r="M39" s="42">
        <f>$P$18*X17</f>
        <v>0</v>
      </c>
      <c r="N39" s="40"/>
      <c r="O39" s="42">
        <f>$P$18*X18</f>
        <v>0</v>
      </c>
    </row>
    <row r="40" spans="1:15" ht="24.75" customHeight="1" x14ac:dyDescent="0.4">
      <c r="A40" s="31"/>
      <c r="B40" s="31"/>
      <c r="C40" s="31"/>
      <c r="D40" s="32"/>
      <c r="E40" s="23"/>
      <c r="F40" s="32"/>
      <c r="J40" s="48" t="s">
        <v>71</v>
      </c>
      <c r="K40" s="41"/>
      <c r="L40" s="41"/>
      <c r="M40" s="42">
        <f>$Q$18*Y17</f>
        <v>0</v>
      </c>
      <c r="N40" s="40"/>
      <c r="O40" s="42">
        <f>$Q$18*Y18</f>
        <v>0</v>
      </c>
    </row>
    <row r="41" spans="1:15" ht="24.75" customHeight="1" x14ac:dyDescent="0.4">
      <c r="A41" s="22" t="s">
        <v>43</v>
      </c>
      <c r="B41" s="22" t="s">
        <v>33</v>
      </c>
      <c r="C41" s="22"/>
      <c r="D41" s="33">
        <f>IF($F$10="無",0,M33)</f>
        <v>0</v>
      </c>
      <c r="E41" s="34"/>
      <c r="F41" s="35">
        <f>IF($F$10="無",0,O33)</f>
        <v>0</v>
      </c>
      <c r="J41" s="49" t="s">
        <v>72</v>
      </c>
      <c r="K41" s="43"/>
      <c r="L41" s="43"/>
      <c r="M41" s="44">
        <f>$R$18*Z17</f>
        <v>0</v>
      </c>
      <c r="N41" s="40"/>
      <c r="O41" s="44">
        <f>$R$18*Z18</f>
        <v>0</v>
      </c>
    </row>
    <row r="42" spans="1:15" ht="24.75" customHeight="1" x14ac:dyDescent="0.4">
      <c r="A42" s="22" t="s">
        <v>81</v>
      </c>
      <c r="B42" s="22" t="s">
        <v>34</v>
      </c>
      <c r="C42" s="22"/>
      <c r="D42" s="36">
        <f>SUM(D43:D49)</f>
        <v>0</v>
      </c>
      <c r="E42" s="37"/>
      <c r="F42" s="36">
        <f>SUM(F43:F49)</f>
        <v>0</v>
      </c>
      <c r="J42" s="22" t="s">
        <v>40</v>
      </c>
      <c r="K42" s="22" t="s">
        <v>36</v>
      </c>
      <c r="L42" s="22" t="s">
        <v>35</v>
      </c>
      <c r="M42" s="36">
        <f>M33+M34</f>
        <v>2750</v>
      </c>
      <c r="N42" s="37"/>
      <c r="O42" s="36">
        <f>O33+O34</f>
        <v>2750</v>
      </c>
    </row>
    <row r="43" spans="1:15" ht="24.75" customHeight="1" x14ac:dyDescent="0.4">
      <c r="A43" s="47" t="s">
        <v>66</v>
      </c>
      <c r="B43" s="38"/>
      <c r="C43" s="38"/>
      <c r="D43" s="39">
        <f t="shared" ref="D43:D49" si="0">IF($F$10="無",0,M35)</f>
        <v>0</v>
      </c>
      <c r="E43" s="40"/>
      <c r="F43" s="62">
        <f t="shared" ref="F43:F49" si="1">IF($F$10="無",0,O35)</f>
        <v>0</v>
      </c>
      <c r="J43" s="22" t="s">
        <v>24</v>
      </c>
      <c r="K43" s="22" t="s">
        <v>37</v>
      </c>
      <c r="L43" s="22" t="s">
        <v>38</v>
      </c>
      <c r="M43" s="36">
        <f>ROUNDDOWN((M33+M34)*0.1,0)</f>
        <v>275</v>
      </c>
      <c r="N43" s="37"/>
      <c r="O43" s="36">
        <f>ROUNDDOWN((O33+O34)*0.1,0)</f>
        <v>275</v>
      </c>
    </row>
    <row r="44" spans="1:15" ht="24.75" customHeight="1" x14ac:dyDescent="0.4">
      <c r="A44" s="48" t="s">
        <v>67</v>
      </c>
      <c r="B44" s="41"/>
      <c r="C44" s="41"/>
      <c r="D44" s="42">
        <f t="shared" si="0"/>
        <v>0</v>
      </c>
      <c r="E44" s="40"/>
      <c r="F44" s="62">
        <f t="shared" si="1"/>
        <v>0</v>
      </c>
      <c r="J44" s="45" t="s">
        <v>57</v>
      </c>
      <c r="K44" s="46"/>
      <c r="L44" s="46" t="s">
        <v>39</v>
      </c>
      <c r="M44" s="4">
        <f>ROUNDDOWN((M33+M34)*1.1,0)</f>
        <v>3025</v>
      </c>
      <c r="N44" s="1"/>
      <c r="O44" s="4">
        <f>ROUNDDOWN((O33+O34)*1.1,0)</f>
        <v>3025</v>
      </c>
    </row>
    <row r="45" spans="1:15" ht="24.75" customHeight="1" x14ac:dyDescent="0.4">
      <c r="A45" s="48" t="s">
        <v>68</v>
      </c>
      <c r="B45" s="41"/>
      <c r="C45" s="41"/>
      <c r="D45" s="42">
        <f t="shared" si="0"/>
        <v>0</v>
      </c>
      <c r="E45" s="40"/>
      <c r="F45" s="62">
        <f t="shared" si="1"/>
        <v>0</v>
      </c>
    </row>
    <row r="46" spans="1:15" ht="24.75" customHeight="1" x14ac:dyDescent="0.4">
      <c r="A46" s="48" t="s">
        <v>69</v>
      </c>
      <c r="B46" s="41"/>
      <c r="C46" s="41"/>
      <c r="D46" s="42">
        <f t="shared" si="0"/>
        <v>0</v>
      </c>
      <c r="E46" s="40"/>
      <c r="F46" s="62">
        <f t="shared" si="1"/>
        <v>0</v>
      </c>
    </row>
    <row r="47" spans="1:15" ht="24.75" customHeight="1" x14ac:dyDescent="0.4">
      <c r="A47" s="48" t="s">
        <v>70</v>
      </c>
      <c r="B47" s="41"/>
      <c r="C47" s="41"/>
      <c r="D47" s="42">
        <f t="shared" si="0"/>
        <v>0</v>
      </c>
      <c r="E47" s="40"/>
      <c r="F47" s="62">
        <f t="shared" si="1"/>
        <v>0</v>
      </c>
    </row>
    <row r="48" spans="1:15" ht="24.75" customHeight="1" x14ac:dyDescent="0.4">
      <c r="A48" s="48" t="s">
        <v>71</v>
      </c>
      <c r="B48" s="41"/>
      <c r="C48" s="41"/>
      <c r="D48" s="42">
        <f t="shared" si="0"/>
        <v>0</v>
      </c>
      <c r="E48" s="40"/>
      <c r="F48" s="62">
        <f t="shared" si="1"/>
        <v>0</v>
      </c>
    </row>
    <row r="49" spans="1:6" ht="24.75" customHeight="1" x14ac:dyDescent="0.4">
      <c r="A49" s="49" t="s">
        <v>72</v>
      </c>
      <c r="B49" s="43"/>
      <c r="C49" s="43"/>
      <c r="D49" s="44">
        <f t="shared" si="0"/>
        <v>0</v>
      </c>
      <c r="E49" s="40"/>
      <c r="F49" s="62">
        <f t="shared" si="1"/>
        <v>0</v>
      </c>
    </row>
    <row r="50" spans="1:6" ht="24.75" customHeight="1" x14ac:dyDescent="0.4">
      <c r="A50" s="22" t="s">
        <v>82</v>
      </c>
      <c r="B50" s="22" t="s">
        <v>36</v>
      </c>
      <c r="C50" s="22" t="s">
        <v>35</v>
      </c>
      <c r="D50" s="36">
        <f>D41+D42</f>
        <v>0</v>
      </c>
      <c r="E50" s="37"/>
      <c r="F50" s="36">
        <f>F41+F42</f>
        <v>0</v>
      </c>
    </row>
    <row r="51" spans="1:6" ht="24.75" customHeight="1" x14ac:dyDescent="0.4">
      <c r="A51" s="22" t="s">
        <v>24</v>
      </c>
      <c r="B51" s="22" t="s">
        <v>37</v>
      </c>
      <c r="C51" s="22" t="s">
        <v>38</v>
      </c>
      <c r="D51" s="36">
        <f>ROUNDDOWN((D41+D42)*0.1,0)</f>
        <v>0</v>
      </c>
      <c r="E51" s="37"/>
      <c r="F51" s="36">
        <f>ROUNDDOWN((F41+F42)*0.1,0)</f>
        <v>0</v>
      </c>
    </row>
    <row r="52" spans="1:6" ht="24.75" customHeight="1" x14ac:dyDescent="0.4">
      <c r="A52" s="45" t="s">
        <v>57</v>
      </c>
      <c r="B52" s="46"/>
      <c r="C52" s="46" t="s">
        <v>39</v>
      </c>
      <c r="D52" s="4">
        <f>ROUNDDOWN((D41+D42)*1.1,0)</f>
        <v>0</v>
      </c>
      <c r="E52" s="1"/>
      <c r="F52" s="4">
        <f>ROUNDDOWN((F41+F42)*1.1,0)</f>
        <v>0</v>
      </c>
    </row>
  </sheetData>
  <sheetProtection algorithmName="SHA-512" hashValue="aZBthJQQ3j3NXWTQnYRMg2fyU00bl6z9WbHN084Jca6aXiDKBHrtFXLM8A076piuAC9dp8XuWBVRy484z/kAvw==" saltValue="fS3KtGqLOfDeQincYCakBg==" spinCount="100000" sheet="1" objects="1" scenarios="1"/>
  <mergeCells count="5">
    <mergeCell ref="A1:F1"/>
    <mergeCell ref="A14:C14"/>
    <mergeCell ref="A15:C15"/>
    <mergeCell ref="A16:C16"/>
    <mergeCell ref="A13:C13"/>
  </mergeCells>
  <phoneticPr fontId="1"/>
  <dataValidations count="2">
    <dataValidation type="list" allowBlank="1" showInputMessage="1" showErrorMessage="1" sqref="F7:I7" xr:uid="{559D860B-7C91-4F1E-AF3C-E7B293292C37}">
      <formula1>$T$1:$AB$1</formula1>
    </dataValidation>
    <dataValidation type="list" allowBlank="1" showInputMessage="1" showErrorMessage="1" sqref="F10" xr:uid="{8DA7EC5C-1DB2-4D16-8621-B6F9AB6FD23A}">
      <formula1>$J$21:$K$21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>
    <oddFooter>&amp;R&amp;D&amp;F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水道料金試算シート</vt:lpstr>
      <vt:lpstr>水道料金試算シート!Print_Area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masak</dc:creator>
  <cp:lastModifiedBy>Administrator</cp:lastModifiedBy>
  <cp:lastPrinted>2022-02-21T07:13:49Z</cp:lastPrinted>
  <dcterms:created xsi:type="dcterms:W3CDTF">2022-01-29T04:53:47Z</dcterms:created>
  <dcterms:modified xsi:type="dcterms:W3CDTF">2022-02-21T07:50:54Z</dcterms:modified>
</cp:coreProperties>
</file>