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0" yWindow="-60" windowWidth="20610" windowHeight="11640" tabRatio="874" activeTab="2"/>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表">'【記載例】シフト記号表（勤務時間帯）'!$C$6:$C$47</definedName>
    <definedName name="職種">'プルダウン・リスト'!$C$21:$L$21</definedName>
    <definedName name="管理者">'プルダウン・リスト'!$C$22:$C$31</definedName>
    <definedName name="シフト記号表">シフト記号表!$C$6:$C$47</definedName>
    <definedName name="【記載例】シフト記号">'【記載例】シフト記号表（勤務時間帯）'!$C$6:$C$47</definedName>
    <definedName name="機能訓練指導員">'プルダウン・リスト'!$G$22:$G$31</definedName>
    <definedName name="計画作成担当者">'プルダウン・リスト'!$H$22:$H$31</definedName>
    <definedName name="介護職員">'プルダウン・リスト'!$F$22:$F$31</definedName>
    <definedName name="生活相談員">'プルダウン・リスト'!$D$22:$D$31</definedName>
    <definedName name="看護職員">'プルダウン・リスト'!$E$22:$E$31</definedName>
    <definedName name="_xlnm.Print_Area" localSheetId="0">'【記載例】特定施設入居者生活介護'!$A$1:$BJ$97</definedName>
    <definedName name="_xlnm.Print_Titles" localSheetId="0">'【記載例】特定施設入居者生活介護'!$1:$16</definedName>
    <definedName name="_xlnm.Print_Area" localSheetId="1">'【記載例】シフト記号表（勤務時間帯）'!$B$1:$N$52</definedName>
    <definedName name="【記載例】シフト記号" localSheetId="3">シフト記号表!$C$6:$C$47</definedName>
    <definedName name="【記載例】シフト記号表" localSheetId="3">シフト記号表!$C$6:$C$47</definedName>
    <definedName name="_xlnm.Print_Area" localSheetId="3">シフト記号表!$B$1:$N$52</definedName>
    <definedName name="_xlnm.Print_Area" localSheetId="2">特定施設入居者生活介護!$A$1:$BJ$67</definedName>
    <definedName name="_xlnm.Print_Titles" localSheetId="2">特定施設入居者生活介護!$1:$16</definedName>
    <definedName name="_xlnm.Print_Area" localSheetId="4">記入方法!$A$1:$Q$80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<sst xmlns="http://schemas.openxmlformats.org/spreadsheetml/2006/main" xmlns:r="http://schemas.openxmlformats.org/officeDocument/2006/relationships" count="257" uniqueCount="257">
  <si>
    <t>常勤の従業者の人数</t>
    <rPh sb="0" eb="2">
      <t>ジョウキン</t>
    </rPh>
    <rPh sb="3" eb="6">
      <t>ジュウギョウシャ</t>
    </rPh>
    <rPh sb="7" eb="9">
      <t>ニンズウ</t>
    </rPh>
    <phoneticPr fontId="1"/>
  </si>
  <si>
    <t>-</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</si>
  <si>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</si>
  <si>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従業者の勤務の体制及び勤務形態一覧表　</t>
  </si>
  <si>
    <t>B</t>
  </si>
  <si>
    <t>年</t>
    <rPh sb="0" eb="1">
      <t>ネン</t>
    </rPh>
    <phoneticPr fontId="1"/>
  </si>
  <si>
    <t>r</t>
  </si>
  <si>
    <t>　(1) 「４週」・「暦月」のいずれかを選択してください。</t>
    <rPh sb="7" eb="8">
      <t>シュウ</t>
    </rPh>
    <rPh sb="11" eb="12">
      <t>レキ</t>
    </rPh>
    <rPh sb="12" eb="13">
      <t>ツキ</t>
    </rPh>
    <rPh sb="20" eb="22">
      <t>センタク</t>
    </rPh>
    <phoneticPr fontId="1"/>
  </si>
  <si>
    <t>）</t>
  </si>
  <si>
    <t>勤務時間数合計</t>
    <rPh sb="0" eb="2">
      <t>キンム</t>
    </rPh>
    <rPh sb="2" eb="5">
      <t>ジカンスウ</t>
    </rPh>
    <rPh sb="5" eb="7">
      <t>ゴウケイ</t>
    </rPh>
    <phoneticPr fontId="1"/>
  </si>
  <si>
    <t>あん摩マッサージ指圧師</t>
    <rPh sb="2" eb="3">
      <t>マ</t>
    </rPh>
    <rPh sb="8" eb="11">
      <t>シアツシ</t>
    </rPh>
    <phoneticPr fontId="1"/>
  </si>
  <si>
    <t>l</t>
  </si>
  <si>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</si>
  <si>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</si>
  <si>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職種名</t>
    <rPh sb="0" eb="2">
      <t>ショクシュ</t>
    </rPh>
    <rPh sb="2" eb="3">
      <t>メイ</t>
    </rPh>
    <phoneticPr fontId="1"/>
  </si>
  <si>
    <t>　　　　　常勤の従業者の員数に換算する方法」であるため、常勤の従業者については常勤換算方法によらず、実人数で計算する。</t>
  </si>
  <si>
    <t>○○　T太</t>
    <rPh sb="4" eb="5">
      <t>タ</t>
    </rPh>
    <phoneticPr fontId="1"/>
  </si>
  <si>
    <t>5週目</t>
    <rPh sb="1" eb="2">
      <t>シュウ</t>
    </rPh>
    <rPh sb="2" eb="3">
      <t>メ</t>
    </rPh>
    <phoneticPr fontId="1"/>
  </si>
  <si>
    <t>区分</t>
    <rPh sb="0" eb="2">
      <t>クブン</t>
    </rPh>
    <phoneticPr fontId="1"/>
  </si>
  <si>
    <t>介護福祉士</t>
    <rPh sb="0" eb="2">
      <t>カイゴ</t>
    </rPh>
    <rPh sb="2" eb="5">
      <t>フクシシ</t>
    </rPh>
    <phoneticPr fontId="1"/>
  </si>
  <si>
    <t>記号</t>
    <rPh sb="0" eb="2">
      <t>キゴウ</t>
    </rPh>
    <phoneticPr fontId="1"/>
  </si>
  <si>
    <t>A</t>
  </si>
  <si>
    <t>サービス種別（</t>
    <rPh sb="4" eb="6">
      <t>シュベツ</t>
    </rPh>
    <phoneticPr fontId="1"/>
  </si>
  <si>
    <t>C</t>
  </si>
  <si>
    <t>D</t>
  </si>
  <si>
    <t>q</t>
  </si>
  <si>
    <t>u</t>
  </si>
  <si>
    <t>■シフト記号表（勤務時間帯）</t>
    <rPh sb="4" eb="6">
      <t>キゴウ</t>
    </rPh>
    <rPh sb="6" eb="7">
      <t>ヒョウ</t>
    </rPh>
    <rPh sb="8" eb="10">
      <t>キンム</t>
    </rPh>
    <rPh sb="10" eb="13">
      <t>ジカンタイ</t>
    </rPh>
    <phoneticPr fontId="1"/>
  </si>
  <si>
    <t>（注）常勤・非常勤の区分について</t>
    <rPh sb="1" eb="2">
      <t>チュウ</t>
    </rPh>
    <rPh sb="3" eb="5">
      <t>ジョウキン</t>
    </rPh>
    <rPh sb="6" eb="9">
      <t>ヒジョウキン</t>
    </rPh>
    <rPh sb="10" eb="12">
      <t>クブン</t>
    </rPh>
    <phoneticPr fontId="1"/>
  </si>
  <si>
    <t>（小数点第2位以下切り捨て）</t>
    <rPh sb="1" eb="4">
      <t>ショウスウテン</t>
    </rPh>
    <rPh sb="4" eb="5">
      <t>ダイ</t>
    </rPh>
    <rPh sb="6" eb="7">
      <t>イ</t>
    </rPh>
    <rPh sb="7" eb="9">
      <t>イカ</t>
    </rPh>
    <rPh sb="9" eb="10">
      <t>キ</t>
    </rPh>
    <rPh sb="11" eb="12">
      <t>ス</t>
    </rPh>
    <phoneticPr fontId="1"/>
  </si>
  <si>
    <t>x</t>
  </si>
  <si>
    <t>1週目</t>
    <rPh sb="1" eb="2">
      <t>シュウ</t>
    </rPh>
    <rPh sb="2" eb="3">
      <t>メ</t>
    </rPh>
    <phoneticPr fontId="1"/>
  </si>
  <si>
    <t>令和</t>
    <rPh sb="0" eb="2">
      <t>レイワ</t>
    </rPh>
    <phoneticPr fontId="1"/>
  </si>
  <si>
    <t>　F列・・・「介護職員」</t>
    <rPh sb="2" eb="3">
      <t>レツ</t>
    </rPh>
    <rPh sb="7" eb="9">
      <t>カイゴ</t>
    </rPh>
    <rPh sb="9" eb="11">
      <t>ショクイン</t>
    </rPh>
    <phoneticPr fontId="1"/>
  </si>
  <si>
    <t>2週目</t>
    <rPh sb="1" eb="2">
      <t>シュウ</t>
    </rPh>
    <rPh sb="2" eb="3">
      <t>メ</t>
    </rPh>
    <phoneticPr fontId="1"/>
  </si>
  <si>
    <t>3週目</t>
    <rPh sb="1" eb="2">
      <t>シュウ</t>
    </rPh>
    <rPh sb="2" eb="3">
      <t>メ</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</si>
  <si>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</si>
  <si>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4週目</t>
    <rPh sb="1" eb="2">
      <t>シュウ</t>
    </rPh>
    <rPh sb="2" eb="3">
      <t>メ</t>
    </rPh>
    <phoneticPr fontId="1"/>
  </si>
  <si>
    <t>時間/週</t>
    <rPh sb="0" eb="2">
      <t>ジカン</t>
    </rPh>
    <rPh sb="3" eb="4">
      <t>シュウ</t>
    </rPh>
    <phoneticPr fontId="1"/>
  </si>
  <si>
    <t>：</t>
  </si>
  <si>
    <t>～</t>
  </si>
  <si>
    <t>c</t>
  </si>
  <si>
    <t>(1)</t>
  </si>
  <si>
    <t>シフト記号</t>
    <rPh sb="3" eb="5">
      <t>キゴウ</t>
    </rPh>
    <phoneticPr fontId="20"/>
  </si>
  <si>
    <t>v</t>
  </si>
  <si>
    <t>No</t>
  </si>
  <si>
    <t>時間/月</t>
    <rPh sb="0" eb="2">
      <t>ジカン</t>
    </rPh>
    <rPh sb="3" eb="4">
      <t>ツキ</t>
    </rPh>
    <phoneticPr fontId="1"/>
  </si>
  <si>
    <t>日</t>
    <rPh sb="0" eb="1">
      <t>ニチ</t>
    </rPh>
    <phoneticPr fontId="1"/>
  </si>
  <si>
    <t>月</t>
    <rPh sb="0" eb="1">
      <t>ゲツ</t>
    </rPh>
    <phoneticPr fontId="1"/>
  </si>
  <si>
    <t>y</t>
  </si>
  <si>
    <t>○○　M子</t>
    <rPh sb="4" eb="5">
      <t>コ</t>
    </rPh>
    <phoneticPr fontId="1"/>
  </si>
  <si>
    <t>○○　H美</t>
    <rPh sb="4" eb="5">
      <t>ミ</t>
    </rPh>
    <phoneticPr fontId="1"/>
  </si>
  <si>
    <t>当月の日数</t>
    <rPh sb="0" eb="2">
      <t>トウゲツ</t>
    </rPh>
    <rPh sb="3" eb="5">
      <t>ニッスウ</t>
    </rPh>
    <phoneticPr fontId="1"/>
  </si>
  <si>
    <t>)</t>
  </si>
  <si>
    <t>○○　F子</t>
    <rPh sb="4" eb="5">
      <t>コ</t>
    </rPh>
    <phoneticPr fontId="1"/>
  </si>
  <si>
    <t>事業所名（</t>
    <rPh sb="0" eb="3">
      <t>ジギョウショ</t>
    </rPh>
    <rPh sb="3" eb="4">
      <t>メイ</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</si>
  <si>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</si>
  <si>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(2)</t>
  </si>
  <si>
    <t>≪要 提出≫</t>
    <rPh sb="1" eb="2">
      <t>ヨウ</t>
    </rPh>
    <rPh sb="3" eb="5">
      <t>テイシュツ</t>
    </rPh>
    <phoneticPr fontId="1"/>
  </si>
  <si>
    <t>勤務時間</t>
    <rPh sb="0" eb="2">
      <t>キンム</t>
    </rPh>
    <rPh sb="2" eb="4">
      <t>ジカン</t>
    </rPh>
    <phoneticPr fontId="1"/>
  </si>
  <si>
    <t>h</t>
  </si>
  <si>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</si>
  <si>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うち、休憩時間</t>
    <rPh sb="3" eb="5">
      <t>キュウケイ</t>
    </rPh>
    <rPh sb="5" eb="7">
      <t>ジカン</t>
    </rPh>
    <phoneticPr fontId="1"/>
  </si>
  <si>
    <t>g</t>
  </si>
  <si>
    <t>（</t>
  </si>
  <si>
    <t>a</t>
  </si>
  <si>
    <t>s</t>
  </si>
  <si>
    <t>j</t>
  </si>
  <si>
    <t>　D列・・・「生活相談員」</t>
    <rPh sb="2" eb="3">
      <t>レツ</t>
    </rPh>
    <rPh sb="7" eb="9">
      <t>セイカツ</t>
    </rPh>
    <rPh sb="9" eb="12">
      <t>ソウダンイン</t>
    </rPh>
    <phoneticPr fontId="1"/>
  </si>
  <si>
    <t>b</t>
  </si>
  <si>
    <t>d</t>
  </si>
  <si>
    <t>(6) 資格</t>
    <rPh sb="4" eb="6">
      <t>シカク</t>
    </rPh>
    <phoneticPr fontId="1"/>
  </si>
  <si>
    <t>終業時刻</t>
    <rPh sb="0" eb="2">
      <t>シュウギョウ</t>
    </rPh>
    <rPh sb="2" eb="4">
      <t>ジコク</t>
    </rPh>
    <phoneticPr fontId="1"/>
  </si>
  <si>
    <t>e</t>
  </si>
  <si>
    <t>f</t>
  </si>
  <si>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1"/>
  </si>
  <si>
    <t>○○　W子</t>
    <rPh sb="4" eb="5">
      <t>コ</t>
    </rPh>
    <phoneticPr fontId="1"/>
  </si>
  <si>
    <t>i</t>
  </si>
  <si>
    <t>n</t>
  </si>
  <si>
    <t>w</t>
  </si>
  <si>
    <t>２．職種名・資格名称</t>
    <rPh sb="2" eb="4">
      <t>ショクシュ</t>
    </rPh>
    <rPh sb="4" eb="5">
      <t>メイ</t>
    </rPh>
    <rPh sb="6" eb="8">
      <t>シカク</t>
    </rPh>
    <rPh sb="8" eb="10">
      <t>メイショウ</t>
    </rPh>
    <phoneticPr fontId="1"/>
  </si>
  <si>
    <t>k</t>
  </si>
  <si>
    <t>勤務時間数</t>
    <rPh sb="0" eb="2">
      <t>キンム</t>
    </rPh>
    <rPh sb="2" eb="5">
      <t>ジカンスウ</t>
    </rPh>
    <phoneticPr fontId="1"/>
  </si>
  <si>
    <t>m</t>
  </si>
  <si>
    <t>o</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</si>
  <si>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</si>
  <si>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</si>
  <si>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t</t>
  </si>
  <si>
    <t>z</t>
  </si>
  <si>
    <t>aa</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</si>
  <si>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</si>
  <si>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ab</t>
  </si>
  <si>
    <t>ac</t>
  </si>
  <si>
    <t>ad</t>
  </si>
  <si>
    <t>・・・直接入力する必要がある箇所です。</t>
    <rPh sb="3" eb="5">
      <t>チョクセツ</t>
    </rPh>
    <rPh sb="5" eb="7">
      <t>ニュウリョク</t>
    </rPh>
    <rPh sb="9" eb="11">
      <t>ヒツヨウ</t>
    </rPh>
    <rPh sb="14" eb="16">
      <t>カショ</t>
    </rPh>
    <phoneticPr fontId="1"/>
  </si>
  <si>
    <t>ae</t>
  </si>
  <si>
    <t>○○　K子</t>
    <rPh sb="4" eb="5">
      <t>コ</t>
    </rPh>
    <phoneticPr fontId="1"/>
  </si>
  <si>
    <t>af</t>
  </si>
  <si>
    <t>管理者</t>
    <rPh sb="0" eb="3">
      <t>カンリシャ</t>
    </rPh>
    <phoneticPr fontId="1"/>
  </si>
  <si>
    <t>介護支援専門員</t>
    <rPh sb="0" eb="2">
      <t>カイゴ</t>
    </rPh>
    <rPh sb="2" eb="4">
      <t>シエン</t>
    </rPh>
    <rPh sb="4" eb="7">
      <t>センモンイン</t>
    </rPh>
    <phoneticPr fontId="1"/>
  </si>
  <si>
    <t>資格</t>
    <rPh sb="0" eb="2">
      <t>シカク</t>
    </rPh>
    <phoneticPr fontId="1"/>
  </si>
  <si>
    <t>常勤の従業者の人数</t>
  </si>
  <si>
    <t>介護職員</t>
    <rPh sb="0" eb="2">
      <t>カイゴ</t>
    </rPh>
    <rPh sb="2" eb="4">
      <t>ショクイン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</si>
  <si>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</si>
  <si>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</si>
  <si>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</si>
  <si>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</si>
  <si>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</si>
  <si>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</si>
  <si>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</si>
  <si>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</si>
  <si>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</si>
  <si>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サービス種別</t>
    <rPh sb="4" eb="6">
      <t>シュベツ</t>
    </rPh>
    <phoneticPr fontId="1"/>
  </si>
  <si>
    <t>（夜勤）16:00～翌9:00勤務</t>
  </si>
  <si>
    <t>ag</t>
  </si>
  <si>
    <t>厚労　太郎</t>
    <rPh sb="0" eb="2">
      <t>コウロウ</t>
    </rPh>
    <rPh sb="3" eb="5">
      <t>タロウ</t>
    </rPh>
    <phoneticPr fontId="1"/>
  </si>
  <si>
    <t>ー</t>
  </si>
  <si>
    <t>　21行目・・・「職種」</t>
    <rPh sb="3" eb="5">
      <t>ギョウメ</t>
    </rPh>
    <rPh sb="9" eb="11">
      <t>ショクシュ</t>
    </rPh>
    <phoneticPr fontId="1"/>
  </si>
  <si>
    <t>≪提出不要≫</t>
    <rPh sb="1" eb="3">
      <t>テイシュツ</t>
    </rPh>
    <rPh sb="3" eb="5">
      <t>フヨウ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</si>
  <si>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</si>
  <si>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</si>
  <si>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 常勤換算方法とは、非常勤の従業者について「事業所の従業者の勤務延時間数を当該事業所において常勤の従業者が勤務すべき時間数で除することにより、</t>
  </si>
  <si>
    <t>はり師</t>
    <rPh sb="2" eb="3">
      <t>シ</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</si>
  <si>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</si>
  <si>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</si>
  <si>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</si>
  <si>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　S子</t>
    <rPh sb="4" eb="5">
      <t>コ</t>
    </rPh>
    <phoneticPr fontId="1"/>
  </si>
  <si>
    <t>非常勤で専従</t>
    <rPh sb="0" eb="3">
      <t>ヒジョウキン</t>
    </rPh>
    <rPh sb="4" eb="6">
      <t>センジュウ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</si>
  <si>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</si>
  <si>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</si>
  <si>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</si>
  <si>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新規又は再開の場合は、推定数を入力してください。</t>
  </si>
  <si>
    <t>(4) 
職種</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</si>
  <si>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</si>
  <si>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常勤換算の</t>
    <rPh sb="0" eb="2">
      <t>ジョウキン</t>
    </rPh>
    <rPh sb="2" eb="4">
      <t>カンサン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</si>
  <si>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</si>
  <si>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生活相談員</t>
    <rPh sb="0" eb="2">
      <t>セイカツ</t>
    </rPh>
    <rPh sb="2" eb="5">
      <t>ソウダンイン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</si>
  <si>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</si>
  <si>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</si>
  <si>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社会福祉主事任用資格</t>
    <rPh sb="0" eb="2">
      <t>シャカイ</t>
    </rPh>
    <rPh sb="2" eb="4">
      <t>フクシ</t>
    </rPh>
    <rPh sb="4" eb="6">
      <t>シュジ</t>
    </rPh>
    <rPh sb="6" eb="8">
      <t>ニンヨウ</t>
    </rPh>
    <rPh sb="8" eb="10">
      <t>シカク</t>
    </rPh>
    <phoneticPr fontId="1"/>
  </si>
  <si>
    <t>看護師</t>
    <rPh sb="0" eb="3">
      <t>カンゴシ</t>
    </rPh>
    <phoneticPr fontId="5"/>
  </si>
  <si>
    <t>特定施設入居者生活介護</t>
    <rPh sb="0" eb="2">
      <t>トクテイ</t>
    </rPh>
    <rPh sb="2" eb="4">
      <t>シセツ</t>
    </rPh>
    <rPh sb="4" eb="7">
      <t>ニュウキョシャ</t>
    </rPh>
    <rPh sb="7" eb="9">
      <t>セイカツ</t>
    </rPh>
    <rPh sb="9" eb="11">
      <t>カイゴ</t>
    </rPh>
    <phoneticPr fontId="1"/>
  </si>
  <si>
    <t>＋</t>
  </si>
  <si>
    <t>准看護師</t>
    <rPh sb="0" eb="4">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</si>
  <si>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</si>
  <si>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</si>
  <si>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</si>
  <si>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看護師</t>
    <rPh sb="0" eb="3">
      <t>カンゴシ</t>
    </rPh>
    <phoneticPr fontId="1"/>
  </si>
  <si>
    <t>柔道整復師</t>
    <rPh sb="0" eb="2">
      <t>ジュウドウ</t>
    </rPh>
    <rPh sb="2" eb="5">
      <t>セイフクシ</t>
    </rPh>
    <phoneticPr fontId="1"/>
  </si>
  <si>
    <t>きゅう師</t>
    <rPh sb="3" eb="4">
      <t>シ</t>
    </rPh>
    <phoneticPr fontId="1"/>
  </si>
  <si>
    <t>勤務形態</t>
    <rPh sb="0" eb="2">
      <t>キンム</t>
    </rPh>
    <rPh sb="2" eb="4">
      <t>ケイタイ</t>
    </rPh>
    <phoneticPr fontId="1"/>
  </si>
  <si>
    <t>常勤換算の対象時間数</t>
    <rPh sb="0" eb="2">
      <t>ジョウキン</t>
    </rPh>
    <rPh sb="2" eb="4">
      <t>カンサン</t>
    </rPh>
    <rPh sb="5" eb="7">
      <t>タイショウ</t>
    </rPh>
    <rPh sb="7" eb="9">
      <t>ジカン</t>
    </rPh>
    <rPh sb="9" eb="10">
      <t>スウ</t>
    </rPh>
    <phoneticPr fontId="1"/>
  </si>
  <si>
    <t>常勤換算方法対象外の</t>
    <rPh sb="0" eb="2">
      <t>ジョウキン</t>
    </rPh>
    <rPh sb="2" eb="4">
      <t>カンサン</t>
    </rPh>
    <rPh sb="4" eb="6">
      <t>ホウホウ</t>
    </rPh>
    <rPh sb="6" eb="9">
      <t>タイショウガイ</t>
    </rPh>
    <phoneticPr fontId="1"/>
  </si>
  <si>
    <t>※24時間表記</t>
    <rPh sb="3" eb="5">
      <t>ジカン</t>
    </rPh>
    <rPh sb="5" eb="7">
      <t>ヒョウキ</t>
    </rPh>
    <phoneticPr fontId="1"/>
  </si>
  <si>
    <t>当月合計</t>
    <rPh sb="0" eb="2">
      <t>トウゲツ</t>
    </rPh>
    <rPh sb="2" eb="4">
      <t>ゴウケイ</t>
    </rPh>
    <phoneticPr fontId="1"/>
  </si>
  <si>
    <t>週平均</t>
    <rPh sb="0" eb="3">
      <t>シュウヘイキン</t>
    </rPh>
    <phoneticPr fontId="1"/>
  </si>
  <si>
    <t>　　　 その他、特記事項欄としてもご活用ください。</t>
    <rPh sb="6" eb="7">
      <t>タ</t>
    </rPh>
    <rPh sb="8" eb="10">
      <t>トッキ</t>
    </rPh>
    <rPh sb="10" eb="12">
      <t>ジコウ</t>
    </rPh>
    <rPh sb="12" eb="13">
      <t>ラン</t>
    </rPh>
    <rPh sb="18" eb="20">
      <t>カツヨウ</t>
    </rPh>
    <phoneticPr fontId="1"/>
  </si>
  <si>
    <t>合計</t>
    <rPh sb="0" eb="2">
      <t>ゴウケイ</t>
    </rPh>
    <phoneticPr fontId="1"/>
  </si>
  <si>
    <t>①看護職員</t>
    <rPh sb="1" eb="3">
      <t>カンゴ</t>
    </rPh>
    <rPh sb="3" eb="5">
      <t>ショクイン</t>
    </rPh>
    <phoneticPr fontId="1"/>
  </si>
  <si>
    <r>
      <t xml:space="preserve">(11)
</t>
    </r>
    <r>
      <rPr>
        <sz val="11"/>
        <color auto="1"/>
        <rFont val="HGSｺﾞｼｯｸM"/>
      </rPr>
      <t>週平均
勤務時間数</t>
    </r>
    <rPh sb="6" eb="8">
      <t>ヘイキン</t>
    </rPh>
    <rPh sb="9" eb="11">
      <t>キンム</t>
    </rPh>
    <rPh sb="11" eb="13">
      <t>ジカン</t>
    </rPh>
    <rPh sb="13" eb="14">
      <t>スウ</t>
    </rPh>
    <phoneticPr fontId="21"/>
  </si>
  <si>
    <t>■ 常勤換算方法による人数</t>
    <rPh sb="2" eb="4">
      <t>ジョウキン</t>
    </rPh>
    <rPh sb="4" eb="6">
      <t>カンサン</t>
    </rPh>
    <rPh sb="6" eb="8">
      <t>ホウホウ</t>
    </rPh>
    <rPh sb="11" eb="13">
      <t>ニンズウ</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</si>
  <si>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</si>
  <si>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</si>
  <si>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t>
  </si>
  <si>
    <t>＝</t>
  </si>
  <si>
    <t>常勤換算方法による人数</t>
    <rPh sb="0" eb="2">
      <t>ジョウキン</t>
    </rPh>
    <rPh sb="2" eb="4">
      <t>カンサン</t>
    </rPh>
    <rPh sb="4" eb="6">
      <t>ホウホウ</t>
    </rPh>
    <rPh sb="9" eb="11">
      <t>ニンズウ</t>
    </rPh>
    <phoneticPr fontId="1"/>
  </si>
  <si>
    <t>○○　N男</t>
    <rPh sb="4" eb="5">
      <t>オトコ</t>
    </rPh>
    <phoneticPr fontId="1"/>
  </si>
  <si>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</si>
  <si>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</si>
  <si>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（勤務形態の記号）</t>
    <rPh sb="1" eb="3">
      <t>キンム</t>
    </rPh>
    <rPh sb="3" eb="5">
      <t>ケイタイ</t>
    </rPh>
    <rPh sb="6" eb="8">
      <t>キゴウ</t>
    </rPh>
    <phoneticPr fontId="1"/>
  </si>
  <si>
    <t>非常勤で兼務</t>
    <rPh sb="0" eb="3">
      <t>ヒジョウキン</t>
    </rPh>
    <rPh sb="4" eb="6">
      <t>ケンム</t>
    </rPh>
    <phoneticPr fontId="1"/>
  </si>
  <si>
    <t>○○　A男</t>
    <rPh sb="4" eb="5">
      <t>オトコ</t>
    </rPh>
    <phoneticPr fontId="1"/>
  </si>
  <si>
    <t>○○　B子</t>
    <rPh sb="4" eb="5">
      <t>コ</t>
    </rPh>
    <phoneticPr fontId="1"/>
  </si>
  <si>
    <t>○○　C太</t>
    <rPh sb="4" eb="5">
      <t>タ</t>
    </rPh>
    <phoneticPr fontId="1"/>
  </si>
  <si>
    <t>○○　D美</t>
    <rPh sb="4" eb="5">
      <t>ウツク</t>
    </rPh>
    <phoneticPr fontId="1"/>
  </si>
  <si>
    <t>○○　G太</t>
    <rPh sb="4" eb="5">
      <t>タ</t>
    </rPh>
    <phoneticPr fontId="1"/>
  </si>
  <si>
    <t>(5)
勤務
形態</t>
  </si>
  <si>
    <t>○○　BB子</t>
    <rPh sb="5" eb="6">
      <t>コ</t>
    </rPh>
    <phoneticPr fontId="1"/>
  </si>
  <si>
    <t>○○　J太郎</t>
    <rPh sb="4" eb="6">
      <t>タロウ</t>
    </rPh>
    <phoneticPr fontId="1"/>
  </si>
  <si>
    <t>○○　L太</t>
    <rPh sb="4" eb="5">
      <t>タ</t>
    </rPh>
    <phoneticPr fontId="1"/>
  </si>
  <si>
    <t>○○　P子</t>
    <rPh sb="4" eb="5">
      <t>コ</t>
    </rPh>
    <phoneticPr fontId="1"/>
  </si>
  <si>
    <t>【自治体の皆様へ】</t>
    <rPh sb="1" eb="4">
      <t>ジチタイ</t>
    </rPh>
    <rPh sb="5" eb="7">
      <t>ミナサマ</t>
    </rPh>
    <phoneticPr fontId="1"/>
  </si>
  <si>
    <t>○○　R次郎</t>
    <rPh sb="4" eb="6">
      <t>ジロウ</t>
    </rPh>
    <phoneticPr fontId="1"/>
  </si>
  <si>
    <t>○○　U子</t>
    <rPh sb="4" eb="5">
      <t>コ</t>
    </rPh>
    <phoneticPr fontId="1"/>
  </si>
  <si>
    <t>○○　V男</t>
    <rPh sb="4" eb="5">
      <t>オトコ</t>
    </rPh>
    <phoneticPr fontId="1"/>
  </si>
  <si>
    <t>○○　X太郎</t>
    <rPh sb="4" eb="6">
      <t>タロウ</t>
    </rPh>
    <phoneticPr fontId="1"/>
  </si>
  <si>
    <t>○○　Y子</t>
    <rPh sb="4" eb="5">
      <t>コ</t>
    </rPh>
    <phoneticPr fontId="1"/>
  </si>
  <si>
    <t>○○　Z男</t>
    <rPh sb="4" eb="5">
      <t>オトコ</t>
    </rPh>
    <phoneticPr fontId="1"/>
  </si>
  <si>
    <t>○○　AA三郎</t>
    <rPh sb="5" eb="7">
      <t>サブロウ</t>
    </rPh>
    <phoneticPr fontId="1"/>
  </si>
  <si>
    <t>（夜勤）16:00～翌9:00勤務</t>
    <rPh sb="1" eb="3">
      <t>ヤキン</t>
    </rPh>
    <rPh sb="10" eb="11">
      <t>ヨク</t>
    </rPh>
    <rPh sb="15" eb="17">
      <t>キンム</t>
    </rPh>
    <phoneticPr fontId="1"/>
  </si>
  <si>
    <t>○○　CC次郎</t>
    <rPh sb="5" eb="7">
      <t>ジロウ</t>
    </rPh>
    <phoneticPr fontId="1"/>
  </si>
  <si>
    <t>　　  ※ 指定基準の確認に際しては、４週分の入力で差し支えありません。</t>
  </si>
  <si>
    <t>○○○○</t>
  </si>
  <si>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</si>
  <si>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</si>
  <si>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</si>
  <si>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</si>
  <si>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</si>
  <si>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</si>
  <si>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</si>
  <si>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下記の記入方法に従って、入力してください。</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</si>
  <si>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</si>
  <si>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自由記載欄</t>
    <rPh sb="0" eb="2">
      <t>ジユウ</t>
    </rPh>
    <rPh sb="2" eb="4">
      <t>キサイ</t>
    </rPh>
    <rPh sb="4" eb="5">
      <t>ラン</t>
    </rPh>
    <phoneticPr fontId="1"/>
  </si>
  <si>
    <t>始業時刻</t>
    <rPh sb="0" eb="2">
      <t>シギョウ</t>
    </rPh>
    <rPh sb="2" eb="4">
      <t>ジコク</t>
    </rPh>
    <phoneticPr fontId="1"/>
  </si>
  <si>
    <t>1日に2回勤務する場合</t>
    <rPh sb="1" eb="2">
      <t>ニチ</t>
    </rPh>
    <rPh sb="4" eb="5">
      <t>カイ</t>
    </rPh>
    <rPh sb="5" eb="7">
      <t>キンム</t>
    </rPh>
    <rPh sb="9" eb="11">
      <t>バアイ</t>
    </rPh>
    <phoneticPr fontId="1"/>
  </si>
  <si>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</si>
  <si>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ah</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</si>
  <si>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</si>
  <si>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1日に2回勤務する場合</t>
  </si>
  <si>
    <t>ai</t>
  </si>
  <si>
    <t>・職種ごとの勤務時間を「○：○○～○：○○」と表記することが困難な場合は、No18～33を活用し、勤務時間数のみを入力してください。</t>
    <rPh sb="45" eb="47">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</si>
  <si>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</si>
  <si>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</si>
  <si>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</si>
  <si>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４週</t>
  </si>
  <si>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1"/>
  </si>
  <si>
    <t>予定</t>
  </si>
  <si>
    <t>基準：</t>
    <rPh sb="0" eb="2">
      <t>キジュン</t>
    </rPh>
    <phoneticPr fontId="1"/>
  </si>
  <si>
    <t>週</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</si>
  <si>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</si>
  <si>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</si>
  <si>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手入力すること。</t>
  </si>
  <si>
    <t>(7) 氏　名</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</si>
  <si>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</si>
  <si>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r>
      <t xml:space="preserve">(10)
</t>
    </r>
    <r>
      <rPr>
        <sz val="11"/>
        <color auto="1"/>
        <rFont val="HGSｺﾞｼｯｸM"/>
      </rPr>
      <t>週平均
勤務時間数</t>
    </r>
    <rPh sb="6" eb="8">
      <t>ヘイキン</t>
    </rPh>
    <rPh sb="9" eb="11">
      <t>キンム</t>
    </rPh>
    <rPh sb="11" eb="13">
      <t>ジカン</t>
    </rPh>
    <rPh sb="13" eb="14">
      <t>スウ</t>
    </rPh>
    <phoneticPr fontId="2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</si>
  <si>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</si>
  <si>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</si>
  <si>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(8)</t>
  </si>
  <si>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1"/>
  </si>
  <si>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</si>
  <si>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</si>
  <si>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1"/>
  </si>
  <si>
    <t>計画作成担当者</t>
    <rPh sb="0" eb="2">
      <t>ケイカク</t>
    </rPh>
    <rPh sb="2" eb="4">
      <t>サクセイ</t>
    </rPh>
    <rPh sb="4" eb="7">
      <t>タントウシャ</t>
    </rPh>
    <phoneticPr fontId="1"/>
  </si>
  <si>
    <t>　E列・・・「看護職員」</t>
    <rPh sb="2" eb="3">
      <t>レツ</t>
    </rPh>
    <rPh sb="7" eb="9">
      <t>カンゴ</t>
    </rPh>
    <rPh sb="9" eb="11">
      <t>ショクイン</t>
    </rPh>
    <phoneticPr fontId="1"/>
  </si>
  <si>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21"/>
  </si>
  <si>
    <t>　G列・・・「機能訓練指導員」</t>
    <rPh sb="2" eb="3">
      <t>レツ</t>
    </rPh>
    <rPh sb="7" eb="9">
      <t>キノウ</t>
    </rPh>
    <rPh sb="9" eb="11">
      <t>クンレン</t>
    </rPh>
    <rPh sb="11" eb="14">
      <t>シドウイン</t>
    </rPh>
    <phoneticPr fontId="1"/>
  </si>
  <si>
    <t>　H列・・・「計画作成担当者」</t>
    <rPh sb="2" eb="3">
      <t>レツ</t>
    </rPh>
    <rPh sb="7" eb="9">
      <t>ケイカク</t>
    </rPh>
    <rPh sb="9" eb="11">
      <t>サクセイ</t>
    </rPh>
    <rPh sb="11" eb="14">
      <t>タントウシャ</t>
    </rPh>
    <phoneticPr fontId="1"/>
  </si>
  <si>
    <t>○○　E太</t>
  </si>
  <si>
    <t>○○　E子</t>
    <rPh sb="4" eb="5">
      <t>コ</t>
    </rPh>
    <phoneticPr fontId="1"/>
  </si>
  <si>
    <t>(4) 利用者数</t>
    <rPh sb="4" eb="7">
      <t>リヨウシャ</t>
    </rPh>
    <rPh sb="7" eb="8">
      <t>スウ</t>
    </rPh>
    <phoneticPr fontId="1"/>
  </si>
  <si>
    <t>（前年度の平均値または推定数）</t>
    <rPh sb="1" eb="4">
      <t>ゼンネンド</t>
    </rPh>
    <rPh sb="5" eb="8">
      <t>ヘイキンチ</t>
    </rPh>
    <rPh sb="11" eb="14">
      <t>スイテイスウ</t>
    </rPh>
    <phoneticPr fontId="1"/>
  </si>
  <si>
    <t>人</t>
    <rPh sb="0" eb="1">
      <t>ニン</t>
    </rPh>
    <phoneticPr fontId="1"/>
  </si>
  <si>
    <t>(5) 
職種</t>
  </si>
  <si>
    <t>(6)
勤務
形態</t>
  </si>
  <si>
    <t>(7) 資格</t>
    <rPh sb="4" eb="6">
      <t>シカク</t>
    </rPh>
    <phoneticPr fontId="1"/>
  </si>
  <si>
    <t>(8) 氏　名</t>
  </si>
  <si>
    <t>(9)</t>
  </si>
  <si>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</si>
  <si>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</si>
  <si>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</si>
  <si>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</si>
  <si>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</si>
  <si>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</si>
  <si>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</si>
  <si>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xml:space="preserve"> 　　 記入の順序は、職種ごとにまとめてください。</t>
    <rPh sb="4" eb="6">
      <t>キニュウ</t>
    </rPh>
    <rPh sb="7" eb="9">
      <t>ジュンジョ</t>
    </rPh>
    <rPh sb="11" eb="13">
      <t>ショクシュ</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</si>
  <si>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</si>
  <si>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（参考様式1）</t>
    <rPh sb="1" eb="3">
      <t>サンコウ</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</si>
</sst>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33">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medium">
        <color indexed="64"/>
      </right>
      <top style="medium">
        <color auto="1"/>
      </top>
      <bottom style="thin">
        <color indexed="64"/>
      </bottom>
      <diagonal/>
    </border>
    <border>
      <left style="medium">
        <color auto="1"/>
      </left>
      <right style="medium">
        <color indexed="64"/>
      </right>
      <top style="thin">
        <color indexed="64"/>
      </top>
      <bottom style="thin">
        <color indexed="64"/>
      </bottom>
      <diagonal/>
    </border>
    <border>
      <left style="medium">
        <color auto="1"/>
      </left>
      <right style="medium">
        <color indexed="64"/>
      </right>
      <top style="thin">
        <color indexed="64"/>
      </top>
      <bottom style="medium">
        <color indexed="64"/>
      </bottom>
      <diagonal/>
    </border>
    <border>
      <left style="medium">
        <color auto="1"/>
      </left>
      <right style="medium">
        <color indexed="64"/>
      </right>
      <top style="thin">
        <color indexed="64"/>
      </top>
      <bottom/>
      <diagonal/>
    </border>
    <border>
      <left style="medium">
        <color auto="1"/>
      </left>
      <right style="medium">
        <color indexed="64"/>
      </right>
      <top/>
      <bottom style="thin">
        <color indexed="64"/>
      </bottom>
      <diagonal/>
    </border>
    <border>
      <left style="medium">
        <color auto="1"/>
      </left>
      <right style="medium">
        <color indexed="64"/>
      </right>
      <top/>
      <bottom style="medium">
        <color auto="1"/>
      </bottom>
      <diagonal/>
    </border>
    <border>
      <left style="medium">
        <color indexed="64"/>
      </left>
      <right/>
      <top style="medium">
        <color auto="1"/>
      </top>
      <bottom/>
      <diagonal/>
    </border>
    <border>
      <left style="medium">
        <color indexed="64"/>
      </left>
      <right/>
      <top/>
      <bottom style="medium">
        <color auto="1"/>
      </bottom>
      <diagonal/>
    </border>
    <border>
      <left/>
      <right style="thin">
        <color indexed="64"/>
      </right>
      <top style="medium">
        <color auto="1"/>
      </top>
      <bottom/>
      <diagonal/>
    </border>
    <border>
      <left/>
      <right style="thin">
        <color indexed="64"/>
      </right>
      <top/>
      <bottom style="medium">
        <color auto="1"/>
      </bottom>
      <diagonal/>
    </border>
    <border>
      <left style="thin">
        <color indexed="64"/>
      </left>
      <right/>
      <top style="medium">
        <color auto="1"/>
      </top>
      <bottom/>
      <diagonal/>
    </border>
    <border>
      <left style="thin">
        <color indexed="64"/>
      </left>
      <right/>
      <top/>
      <bottom style="medium">
        <color auto="1"/>
      </bottom>
      <diagonal/>
    </border>
    <border>
      <left/>
      <right/>
      <top style="medium">
        <color auto="1"/>
      </top>
      <bottom/>
      <diagonal/>
    </border>
    <border>
      <left/>
      <right/>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medium">
        <color indexed="64"/>
      </right>
      <top style="medium">
        <color auto="1"/>
      </top>
      <bottom/>
      <diagonal/>
    </border>
    <border>
      <left/>
      <right style="medium">
        <color indexed="64"/>
      </right>
      <top style="dotted">
        <color indexed="64"/>
      </top>
      <bottom style="medium">
        <color auto="1"/>
      </bottom>
      <diagonal/>
    </border>
    <border>
      <left style="medium">
        <color indexed="64"/>
      </left>
      <right style="thin">
        <color indexed="64"/>
      </right>
      <top style="dotted">
        <color indexed="64"/>
      </top>
      <bottom style="medium">
        <color auto="1"/>
      </bottom>
      <diagonal/>
    </border>
    <border>
      <left style="thin">
        <color indexed="64"/>
      </left>
      <right style="thin">
        <color indexed="64"/>
      </right>
      <top style="dotted">
        <color indexed="64"/>
      </top>
      <bottom style="medium">
        <color auto="1"/>
      </bottom>
      <diagonal/>
    </border>
    <border>
      <left style="thin">
        <color indexed="64"/>
      </left>
      <right style="medium">
        <color indexed="64"/>
      </right>
      <top style="dotted">
        <color indexed="64"/>
      </top>
      <bottom style="medium">
        <color auto="1"/>
      </bottom>
      <diagonal/>
    </border>
    <border>
      <left style="double">
        <color indexed="64"/>
      </left>
      <right/>
      <top style="medium">
        <color auto="1"/>
      </top>
      <bottom/>
      <diagonal/>
    </border>
    <border>
      <left style="double">
        <color indexed="64"/>
      </left>
      <right/>
      <top style="dotted">
        <color indexed="64"/>
      </top>
      <bottom style="medium">
        <color auto="1"/>
      </bottom>
      <diagonal/>
    </border>
    <border>
      <left style="medium">
        <color indexed="64"/>
      </left>
      <right/>
      <top style="dotted">
        <color indexed="64"/>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indexed="64"/>
      </bottom>
      <diagonal/>
    </border>
    <border>
      <left/>
      <right style="medium">
        <color auto="1"/>
      </right>
      <top style="medium">
        <color indexed="64"/>
      </top>
      <bottom/>
      <diagonal/>
    </border>
    <border>
      <left/>
      <right style="medium">
        <color auto="1"/>
      </right>
      <top style="thin">
        <color indexed="64"/>
      </top>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xf>
    <xf numFmtId="176" fontId="5" fillId="0" borderId="23" xfId="0" applyNumberFormat="1" applyFont="1" applyFill="1" applyBorder="1" applyAlignment="1">
      <alignment horizontal="center" vertical="center"/>
    </xf>
    <xf numFmtId="0" fontId="5" fillId="0" borderId="0" xfId="0" applyFont="1" applyFill="1" applyAlignment="1">
      <alignment vertical="center"/>
    </xf>
    <xf numFmtId="0" fontId="2" fillId="0" borderId="0" xfId="0" applyFont="1" applyFill="1" applyAlignment="1">
      <alignment horizontal="left"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4"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6" fontId="5" fillId="0" borderId="23"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177" fontId="5" fillId="0" borderId="23"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Border="1" applyAlignment="1" applyProtection="1">
      <alignment horizontal="right" vertical="center"/>
    </xf>
    <xf numFmtId="0" fontId="7" fillId="2" borderId="0" xfId="0" applyFont="1" applyFill="1" applyBorder="1" applyAlignment="1">
      <alignment vertical="center"/>
    </xf>
    <xf numFmtId="0" fontId="2" fillId="0" borderId="0" xfId="0" applyFont="1" applyFill="1" applyBorder="1" applyAlignment="1">
      <alignment horizontal="center" vertical="center" wrapText="1"/>
    </xf>
    <xf numFmtId="176" fontId="5" fillId="4" borderId="23" xfId="0" applyNumberFormat="1" applyFont="1" applyFill="1" applyBorder="1" applyAlignment="1" applyProtection="1">
      <alignment horizontal="right" vertical="center"/>
      <protection locked="0"/>
    </xf>
    <xf numFmtId="0" fontId="5" fillId="2" borderId="0" xfId="0" applyFont="1" applyFill="1" applyBorder="1" applyAlignment="1">
      <alignment vertical="center"/>
    </xf>
    <xf numFmtId="0" fontId="5" fillId="4" borderId="28"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protection locked="0"/>
    </xf>
    <xf numFmtId="0" fontId="3" fillId="0" borderId="24"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2" fillId="0" borderId="17" xfId="0" applyFont="1" applyBorder="1" applyAlignment="1">
      <alignment vertical="center"/>
    </xf>
    <xf numFmtId="0" fontId="2" fillId="0" borderId="36" xfId="0" applyFont="1" applyBorder="1" applyAlignment="1">
      <alignment vertical="center"/>
    </xf>
    <xf numFmtId="0" fontId="2" fillId="0" borderId="20" xfId="0" applyFont="1" applyBorder="1" applyAlignment="1">
      <alignment vertical="center"/>
    </xf>
    <xf numFmtId="0" fontId="2" fillId="0" borderId="37" xfId="0" applyFont="1" applyBorder="1" applyAlignment="1">
      <alignment vertical="center"/>
    </xf>
    <xf numFmtId="0" fontId="2" fillId="0" borderId="18"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5" fillId="0" borderId="0" xfId="0" applyFont="1" applyFill="1" applyBorder="1" applyAlignment="1">
      <alignment horizontal="right" vertical="center"/>
    </xf>
    <xf numFmtId="0" fontId="2" fillId="0" borderId="24" xfId="0" applyFont="1" applyBorder="1" applyAlignment="1">
      <alignment vertical="center"/>
    </xf>
    <xf numFmtId="0" fontId="2" fillId="0" borderId="40" xfId="0" applyFont="1" applyBorder="1" applyAlignment="1">
      <alignment vertical="center"/>
    </xf>
    <xf numFmtId="0" fontId="2" fillId="0" borderId="26" xfId="0" applyFont="1" applyBorder="1" applyAlignment="1">
      <alignment vertical="center"/>
    </xf>
    <xf numFmtId="0" fontId="2" fillId="0" borderId="41" xfId="0" applyFont="1" applyBorder="1" applyAlignment="1">
      <alignment vertical="center"/>
    </xf>
    <xf numFmtId="0" fontId="2" fillId="0" borderId="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8" fillId="2" borderId="0" xfId="0" applyFont="1" applyFill="1" applyBorder="1" applyAlignment="1">
      <alignment vertical="center"/>
    </xf>
    <xf numFmtId="178" fontId="5" fillId="2" borderId="23" xfId="0" applyNumberFormat="1" applyFont="1" applyFill="1" applyBorder="1" applyAlignment="1">
      <alignment horizontal="center"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2" fillId="0" borderId="44"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8" fillId="2" borderId="0" xfId="0" applyFont="1" applyFill="1" applyBorder="1" applyAlignment="1">
      <alignment horizontal="center" vertical="center"/>
    </xf>
    <xf numFmtId="176" fontId="5" fillId="0" borderId="0" xfId="0" applyNumberFormat="1" applyFont="1" applyFill="1" applyAlignment="1">
      <alignment vertical="center"/>
    </xf>
    <xf numFmtId="0" fontId="5" fillId="2" borderId="0" xfId="0" applyFont="1" applyFill="1" applyBorder="1" applyAlignment="1">
      <alignment horizontal="center" vertical="center"/>
    </xf>
    <xf numFmtId="0" fontId="3" fillId="0" borderId="24" xfId="0" quotePrefix="1" applyFont="1" applyBorder="1" applyAlignment="1">
      <alignment horizontal="center" vertical="center"/>
    </xf>
    <xf numFmtId="0" fontId="3" fillId="0" borderId="31"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NumberFormat="1" applyFont="1" applyFill="1" applyBorder="1" applyAlignment="1">
      <alignment horizontal="center" vertical="center" wrapText="1"/>
    </xf>
    <xf numFmtId="0" fontId="3" fillId="3" borderId="52" xfId="0" applyFont="1" applyFill="1" applyBorder="1" applyAlignment="1" applyProtection="1">
      <alignment horizontal="center" vertical="center" shrinkToFit="1"/>
      <protection locked="0"/>
    </xf>
    <xf numFmtId="179" fontId="3" fillId="0" borderId="53" xfId="0" applyNumberFormat="1" applyFont="1" applyBorder="1" applyAlignment="1">
      <alignment horizontal="center" vertical="center" shrinkToFit="1"/>
    </xf>
    <xf numFmtId="0" fontId="3" fillId="3" borderId="54" xfId="0" applyFont="1" applyFill="1" applyBorder="1" applyAlignment="1" applyProtection="1">
      <alignment horizontal="center" vertical="center" shrinkToFit="1"/>
      <protection locked="0"/>
    </xf>
    <xf numFmtId="179" fontId="3" fillId="0" borderId="55"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5" fillId="0" borderId="0" xfId="0" applyFont="1" applyFill="1" applyBorder="1" applyAlignment="1">
      <alignment horizontal="centerContinuous" vertical="center"/>
    </xf>
    <xf numFmtId="176" fontId="5" fillId="4" borderId="28" xfId="0" applyNumberFormat="1" applyFont="1" applyFill="1" applyBorder="1" applyAlignment="1" applyProtection="1">
      <alignment horizontal="right" vertical="center"/>
      <protection locked="0"/>
    </xf>
    <xf numFmtId="176" fontId="5" fillId="0" borderId="28" xfId="0" applyNumberFormat="1" applyFont="1" applyFill="1" applyBorder="1" applyAlignment="1">
      <alignment horizontal="center" vertical="center"/>
    </xf>
    <xf numFmtId="176" fontId="5" fillId="0" borderId="28" xfId="0" applyNumberFormat="1" applyFont="1" applyFill="1" applyBorder="1" applyAlignment="1">
      <alignment horizontal="right" vertical="center"/>
    </xf>
    <xf numFmtId="0" fontId="5" fillId="2" borderId="0" xfId="0" applyFont="1" applyFill="1" applyBorder="1" applyAlignment="1">
      <alignment horizontal="center" vertical="center" wrapText="1"/>
    </xf>
    <xf numFmtId="0" fontId="3" fillId="0" borderId="24" xfId="0" applyFont="1" applyBorder="1" applyAlignment="1">
      <alignment horizontal="center" vertical="center"/>
    </xf>
    <xf numFmtId="0" fontId="5" fillId="0" borderId="56" xfId="0" applyNumberFormat="1" applyFont="1" applyFill="1" applyBorder="1" applyAlignment="1">
      <alignment horizontal="center" vertical="center" wrapText="1"/>
    </xf>
    <xf numFmtId="0" fontId="3" fillId="3" borderId="57" xfId="0" applyFont="1" applyFill="1" applyBorder="1" applyAlignment="1" applyProtection="1">
      <alignment horizontal="center" vertical="center" shrinkToFit="1"/>
      <protection locked="0"/>
    </xf>
    <xf numFmtId="179" fontId="3" fillId="0" borderId="58" xfId="0" applyNumberFormat="1" applyFont="1" applyBorder="1" applyAlignment="1">
      <alignment horizontal="center" vertical="center" shrinkToFit="1"/>
    </xf>
    <xf numFmtId="0" fontId="3" fillId="3" borderId="59" xfId="0" applyFont="1" applyFill="1" applyBorder="1" applyAlignment="1" applyProtection="1">
      <alignment horizontal="center" vertical="center" shrinkToFit="1"/>
      <protection locked="0"/>
    </xf>
    <xf numFmtId="179" fontId="3" fillId="0" borderId="60" xfId="0" applyNumberFormat="1" applyFont="1" applyBorder="1" applyAlignment="1">
      <alignment horizontal="center" vertical="center" shrinkToFit="1"/>
    </xf>
    <xf numFmtId="176" fontId="5" fillId="4" borderId="34" xfId="0" applyNumberFormat="1" applyFont="1" applyFill="1" applyBorder="1" applyAlignment="1" applyProtection="1">
      <alignment horizontal="right" vertical="center"/>
      <protection locked="0"/>
    </xf>
    <xf numFmtId="176" fontId="5" fillId="0" borderId="34" xfId="0" applyNumberFormat="1" applyFont="1" applyFill="1" applyBorder="1" applyAlignment="1">
      <alignment horizontal="center" vertical="center"/>
    </xf>
    <xf numFmtId="176" fontId="5" fillId="0" borderId="34" xfId="0" applyNumberFormat="1" applyFont="1" applyFill="1" applyBorder="1" applyAlignment="1">
      <alignment horizontal="right" vertical="center"/>
    </xf>
    <xf numFmtId="0" fontId="5" fillId="2" borderId="0" xfId="0" applyFont="1" applyFill="1">
      <alignment vertical="center"/>
    </xf>
    <xf numFmtId="0" fontId="5" fillId="2" borderId="23" xfId="0" applyFont="1" applyFill="1" applyBorder="1" applyAlignment="1">
      <alignment horizontal="center" vertical="center"/>
    </xf>
    <xf numFmtId="0" fontId="4"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61" xfId="0" applyFont="1" applyFill="1" applyBorder="1" applyAlignment="1">
      <alignment horizontal="center" vertical="center"/>
    </xf>
    <xf numFmtId="0" fontId="5" fillId="0" borderId="62" xfId="0" applyFont="1" applyBorder="1" applyAlignment="1">
      <alignment horizontal="center" vertical="center"/>
    </xf>
    <xf numFmtId="0" fontId="5" fillId="0" borderId="63" xfId="0" applyNumberFormat="1" applyFont="1" applyFill="1" applyBorder="1" applyAlignment="1">
      <alignment horizontal="center" vertical="center" wrapText="1"/>
    </xf>
    <xf numFmtId="0" fontId="3" fillId="3" borderId="64" xfId="0" applyFont="1" applyFill="1" applyBorder="1" applyAlignment="1" applyProtection="1">
      <alignment horizontal="center" vertical="center" shrinkToFit="1"/>
      <protection locked="0"/>
    </xf>
    <xf numFmtId="179" fontId="3" fillId="0" borderId="65" xfId="0" applyNumberFormat="1" applyFont="1" applyBorder="1" applyAlignment="1">
      <alignment horizontal="center" vertical="center" shrinkToFit="1"/>
    </xf>
    <xf numFmtId="0" fontId="3" fillId="3" borderId="66" xfId="0" applyFont="1" applyFill="1" applyBorder="1" applyAlignment="1" applyProtection="1">
      <alignment horizontal="center" vertical="center" shrinkToFit="1"/>
      <protection locked="0"/>
    </xf>
    <xf numFmtId="179" fontId="3" fillId="0" borderId="67" xfId="0" applyNumberFormat="1" applyFont="1" applyBorder="1" applyAlignment="1">
      <alignment horizontal="center" vertical="center" shrinkToFit="1"/>
    </xf>
    <xf numFmtId="0" fontId="3" fillId="0"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177" fontId="5" fillId="2" borderId="23" xfId="0" applyNumberFormat="1" applyFont="1" applyFill="1" applyBorder="1" applyAlignment="1">
      <alignment horizontal="center" vertical="center"/>
    </xf>
    <xf numFmtId="0" fontId="4" fillId="0" borderId="0" xfId="0" applyFont="1" applyFill="1" applyAlignment="1">
      <alignment vertical="center"/>
    </xf>
    <xf numFmtId="0" fontId="5" fillId="2" borderId="28"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5" fillId="0" borderId="0" xfId="0" applyFont="1" applyFill="1" applyAlignment="1">
      <alignment horizontal="centerContinuous" vertical="center"/>
    </xf>
    <xf numFmtId="178" fontId="5" fillId="0" borderId="23"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shrinkToFit="1"/>
      <protection locked="0"/>
    </xf>
    <xf numFmtId="0" fontId="5" fillId="0" borderId="0"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Alignment="1" applyProtection="1">
      <alignment horizontal="center" vertical="center"/>
    </xf>
    <xf numFmtId="0" fontId="3" fillId="4" borderId="28"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4" borderId="34" xfId="0"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3" fillId="0" borderId="76" xfId="0" applyFont="1" applyBorder="1" applyAlignment="1">
      <alignment horizontal="center" vertical="center" wrapText="1"/>
    </xf>
    <xf numFmtId="179" fontId="3" fillId="0" borderId="77" xfId="0" applyNumberFormat="1" applyFont="1" applyBorder="1" applyAlignment="1">
      <alignment horizontal="center" vertical="center" wrapText="1"/>
    </xf>
    <xf numFmtId="0" fontId="3" fillId="0" borderId="78" xfId="0" applyFont="1" applyBorder="1" applyAlignment="1">
      <alignment horizontal="center" vertical="center" wrapText="1"/>
    </xf>
    <xf numFmtId="179" fontId="3" fillId="0" borderId="79" xfId="0" applyNumberFormat="1" applyFont="1" applyBorder="1" applyAlignment="1">
      <alignment horizontal="center" vertical="center" wrapText="1"/>
    </xf>
    <xf numFmtId="179" fontId="3" fillId="0" borderId="80" xfId="0" applyNumberFormat="1" applyFont="1" applyBorder="1" applyAlignment="1">
      <alignment horizontal="center" vertical="center" wrapText="1"/>
    </xf>
    <xf numFmtId="0" fontId="3" fillId="0" borderId="0" xfId="0" applyFont="1" applyAlignment="1" applyProtection="1">
      <alignment horizontal="right" vertical="center"/>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3" fillId="0" borderId="81" xfId="0" applyFont="1" applyBorder="1" applyAlignment="1">
      <alignment horizontal="center" vertical="center" wrapText="1"/>
    </xf>
    <xf numFmtId="179" fontId="3" fillId="0" borderId="47" xfId="0" applyNumberFormat="1" applyFont="1" applyBorder="1" applyAlignment="1">
      <alignment horizontal="center" vertical="center" wrapText="1"/>
    </xf>
    <xf numFmtId="0" fontId="3" fillId="0" borderId="82" xfId="0"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 fontId="3" fillId="0" borderId="83" xfId="0" applyNumberFormat="1" applyFont="1" applyBorder="1" applyAlignment="1">
      <alignment horizontal="center" vertical="center" wrapText="1"/>
    </xf>
    <xf numFmtId="179" fontId="3" fillId="0" borderId="84" xfId="0" applyNumberFormat="1" applyFont="1" applyBorder="1" applyAlignment="1">
      <alignment horizontal="center" vertical="center" wrapText="1"/>
    </xf>
    <xf numFmtId="1"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179" fontId="3" fillId="0" borderId="87" xfId="0" applyNumberFormat="1" applyFont="1" applyBorder="1" applyAlignment="1">
      <alignment horizontal="center" vertical="center" wrapText="1"/>
    </xf>
    <xf numFmtId="1" fontId="2" fillId="2" borderId="0" xfId="0" applyNumberFormat="1" applyFont="1" applyFill="1" applyBorder="1" applyAlignment="1">
      <alignment horizontal="center" vertical="center" wrapText="1"/>
    </xf>
    <xf numFmtId="1" fontId="5" fillId="2" borderId="0" xfId="0" applyNumberFormat="1" applyFont="1" applyFill="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1" fontId="3" fillId="0" borderId="81" xfId="0" applyNumberFormat="1" applyFont="1" applyBorder="1" applyAlignment="1">
      <alignment horizontal="center" vertical="center" wrapText="1"/>
    </xf>
    <xf numFmtId="1" fontId="3" fillId="0" borderId="82" xfId="0" applyNumberFormat="1" applyFont="1" applyBorder="1" applyAlignment="1">
      <alignment horizontal="center" vertical="center" wrapText="1"/>
    </xf>
    <xf numFmtId="0" fontId="3" fillId="5" borderId="31"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4" borderId="24"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44"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left" vertical="center" wrapText="1"/>
      <protection locked="0"/>
    </xf>
    <xf numFmtId="0" fontId="3" fillId="4" borderId="48" xfId="0" applyFont="1" applyFill="1" applyBorder="1" applyAlignment="1" applyProtection="1">
      <alignment horizontal="left" vertical="center" wrapText="1"/>
      <protection locked="0"/>
    </xf>
    <xf numFmtId="0" fontId="3" fillId="4" borderId="88" xfId="0" applyFont="1" applyFill="1" applyBorder="1" applyAlignment="1" applyProtection="1">
      <alignment horizontal="left" vertical="center" wrapText="1"/>
      <protection locked="0"/>
    </xf>
    <xf numFmtId="0" fontId="3" fillId="4" borderId="46"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12" fillId="4" borderId="89" xfId="0" applyFont="1" applyFill="1" applyBorder="1" applyAlignment="1" applyProtection="1">
      <alignment horizontal="center" vertical="center"/>
      <protection locked="0"/>
    </xf>
    <xf numFmtId="0" fontId="12" fillId="4" borderId="90" xfId="0" applyFont="1" applyFill="1" applyBorder="1" applyAlignment="1" applyProtection="1">
      <alignment horizontal="center" vertical="center"/>
      <protection locked="0"/>
    </xf>
    <xf numFmtId="0" fontId="12" fillId="4" borderId="91"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23" xfId="0" applyFont="1" applyFill="1" applyBorder="1" applyAlignment="1" applyProtection="1">
      <alignment horizontal="center" vertical="center"/>
    </xf>
    <xf numFmtId="20" fontId="9" fillId="4" borderId="23" xfId="0" applyNumberFormat="1" applyFont="1" applyFill="1" applyBorder="1" applyAlignment="1" applyProtection="1">
      <alignment horizontal="center" vertical="center"/>
      <protection locked="0"/>
    </xf>
    <xf numFmtId="20" fontId="9" fillId="2" borderId="23"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4" borderId="23" xfId="0" applyFont="1" applyFill="1" applyBorder="1" applyAlignment="1" applyProtection="1">
      <alignment horizontal="left" vertical="center"/>
      <protection locked="0"/>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wrapText="1"/>
    </xf>
    <xf numFmtId="0" fontId="3" fillId="3" borderId="99" xfId="0" applyFont="1" applyFill="1" applyBorder="1" applyAlignment="1" applyProtection="1">
      <alignment horizontal="center" vertical="center" shrinkToFit="1"/>
      <protection locked="0"/>
    </xf>
    <xf numFmtId="0" fontId="3" fillId="0" borderId="100" xfId="0" applyFont="1" applyBorder="1" applyAlignment="1">
      <alignment horizontal="center" vertical="center" wrapText="1"/>
    </xf>
    <xf numFmtId="0" fontId="3" fillId="3" borderId="101" xfId="0" applyFont="1" applyFill="1" applyBorder="1" applyAlignment="1" applyProtection="1">
      <alignment horizontal="center" vertical="center" shrinkToFit="1"/>
      <protection locked="0"/>
    </xf>
    <xf numFmtId="0" fontId="3" fillId="0" borderId="102" xfId="0" applyFont="1" applyBorder="1" applyAlignment="1">
      <alignment horizontal="center" vertical="center" wrapText="1"/>
    </xf>
    <xf numFmtId="0" fontId="3" fillId="2" borderId="103" xfId="0" applyFont="1" applyFill="1" applyBorder="1" applyAlignment="1" applyProtection="1">
      <alignment horizontal="center" vertical="center" shrinkToFit="1"/>
    </xf>
    <xf numFmtId="0" fontId="3" fillId="2" borderId="101" xfId="0" applyFont="1" applyFill="1" applyBorder="1" applyAlignment="1" applyProtection="1">
      <alignment horizontal="center" vertical="center" shrinkToFit="1"/>
    </xf>
    <xf numFmtId="0" fontId="5" fillId="0" borderId="102" xfId="0" applyFont="1" applyBorder="1" applyAlignment="1">
      <alignment horizontal="center" vertical="center" wrapText="1"/>
    </xf>
    <xf numFmtId="0" fontId="3" fillId="3" borderId="103" xfId="0" applyFont="1" applyFill="1" applyBorder="1" applyAlignment="1" applyProtection="1">
      <alignment horizontal="center" vertical="center" wrapText="1"/>
      <protection locked="0"/>
    </xf>
    <xf numFmtId="0" fontId="5" fillId="0" borderId="100" xfId="0" applyFont="1" applyBorder="1" applyAlignment="1">
      <alignment horizontal="center" vertical="center" wrapText="1"/>
    </xf>
    <xf numFmtId="0" fontId="3" fillId="3" borderId="101" xfId="0" applyFont="1" applyFill="1" applyBorder="1" applyAlignment="1" applyProtection="1">
      <alignment horizontal="center" vertical="center" wrapText="1"/>
      <protection locked="0"/>
    </xf>
    <xf numFmtId="0" fontId="3" fillId="3" borderId="103" xfId="0" applyFont="1" applyFill="1" applyBorder="1" applyAlignment="1" applyProtection="1">
      <alignment horizontal="center" vertical="center" shrinkToFit="1"/>
      <protection locked="0"/>
    </xf>
    <xf numFmtId="0" fontId="3" fillId="0" borderId="104" xfId="0" applyFont="1" applyBorder="1" applyAlignment="1">
      <alignment horizontal="center" vertical="center" wrapText="1"/>
    </xf>
    <xf numFmtId="0" fontId="3" fillId="3" borderId="105" xfId="0" applyFont="1" applyFill="1" applyBorder="1" applyAlignment="1" applyProtection="1">
      <alignment horizontal="center" vertical="center" shrinkToFit="1"/>
      <protection locked="0"/>
    </xf>
    <xf numFmtId="0" fontId="3" fillId="4" borderId="106" xfId="0" applyFont="1" applyFill="1" applyBorder="1" applyAlignment="1" applyProtection="1">
      <alignment horizontal="center" vertical="center" shrinkToFit="1"/>
      <protection locked="0"/>
    </xf>
    <xf numFmtId="0" fontId="3" fillId="4" borderId="107" xfId="0" applyFont="1" applyFill="1" applyBorder="1" applyAlignment="1" applyProtection="1">
      <alignment horizontal="center" vertical="center" shrinkToFit="1"/>
      <protection locked="0"/>
    </xf>
    <xf numFmtId="0" fontId="3" fillId="4" borderId="108" xfId="0" applyFont="1" applyFill="1" applyBorder="1" applyAlignment="1" applyProtection="1">
      <alignment horizontal="center" vertical="center" shrinkToFit="1"/>
      <protection locked="0"/>
    </xf>
    <xf numFmtId="0" fontId="3" fillId="0" borderId="104" xfId="0" applyFont="1" applyBorder="1" applyAlignment="1">
      <alignment vertical="center" wrapText="1"/>
    </xf>
    <xf numFmtId="0" fontId="2" fillId="0" borderId="109" xfId="0" applyFont="1" applyBorder="1" applyAlignment="1">
      <alignment vertical="center"/>
    </xf>
    <xf numFmtId="0" fontId="2" fillId="0" borderId="110" xfId="0" applyFont="1" applyBorder="1" applyAlignment="1">
      <alignment vertical="center"/>
    </xf>
    <xf numFmtId="0" fontId="3" fillId="0" borderId="111" xfId="0" applyFont="1" applyBorder="1" applyAlignment="1">
      <alignment vertical="center" wrapText="1"/>
    </xf>
    <xf numFmtId="0" fontId="2" fillId="0" borderId="112" xfId="0" applyFont="1" applyBorder="1" applyAlignment="1">
      <alignment vertical="center"/>
    </xf>
    <xf numFmtId="0" fontId="3" fillId="0" borderId="104" xfId="0" quotePrefix="1" applyFont="1" applyBorder="1" applyAlignment="1">
      <alignment horizontal="center" vertical="center"/>
    </xf>
    <xf numFmtId="179" fontId="3" fillId="0" borderId="113" xfId="0" applyNumberFormat="1" applyFont="1" applyBorder="1" applyAlignment="1">
      <alignment horizontal="center" vertical="center" shrinkToFit="1"/>
    </xf>
    <xf numFmtId="0" fontId="3" fillId="0" borderId="104" xfId="0" applyFont="1" applyBorder="1" applyAlignment="1">
      <alignment horizontal="center" vertical="center"/>
    </xf>
    <xf numFmtId="179" fontId="3" fillId="0" borderId="114" xfId="0" applyNumberFormat="1" applyFont="1" applyBorder="1" applyAlignment="1">
      <alignment horizontal="center" vertical="center" shrinkToFit="1"/>
    </xf>
    <xf numFmtId="179" fontId="3" fillId="0" borderId="115" xfId="0" applyNumberFormat="1" applyFont="1" applyBorder="1" applyAlignment="1">
      <alignment horizontal="center" vertical="center" shrinkToFit="1"/>
    </xf>
    <xf numFmtId="0" fontId="2" fillId="0" borderId="116" xfId="0" applyFont="1" applyFill="1" applyBorder="1" applyAlignment="1">
      <alignment horizontal="center" vertical="center" wrapText="1"/>
    </xf>
    <xf numFmtId="179" fontId="3" fillId="0" borderId="117" xfId="0" applyNumberFormat="1" applyFont="1" applyBorder="1" applyAlignment="1">
      <alignment horizontal="center" vertical="center" wrapText="1"/>
    </xf>
    <xf numFmtId="0" fontId="2" fillId="0" borderId="111" xfId="0" applyFont="1" applyFill="1" applyBorder="1" applyAlignment="1">
      <alignment horizontal="center" vertical="center" wrapText="1"/>
    </xf>
    <xf numFmtId="179" fontId="3" fillId="0" borderId="112" xfId="0" applyNumberFormat="1" applyFont="1" applyBorder="1" applyAlignment="1">
      <alignment horizontal="center" vertical="center" wrapText="1"/>
    </xf>
    <xf numFmtId="0" fontId="2" fillId="0" borderId="98" xfId="0" applyFont="1" applyBorder="1" applyAlignment="1">
      <alignment horizontal="center" vertical="center" wrapText="1"/>
    </xf>
    <xf numFmtId="179" fontId="3" fillId="0" borderId="118" xfId="0" applyNumberFormat="1" applyFont="1" applyBorder="1" applyAlignment="1">
      <alignment horizontal="center" vertical="center" wrapText="1"/>
    </xf>
    <xf numFmtId="0" fontId="3" fillId="4" borderId="99" xfId="0" applyFont="1" applyFill="1" applyBorder="1" applyAlignment="1" applyProtection="1">
      <alignment horizontal="left" vertical="center" wrapText="1"/>
      <protection locked="0"/>
    </xf>
    <xf numFmtId="0" fontId="3" fillId="4" borderId="105" xfId="0" applyFont="1" applyFill="1" applyBorder="1" applyAlignment="1" applyProtection="1">
      <alignment horizontal="left" vertical="center" wrapText="1"/>
      <protection locked="0"/>
    </xf>
    <xf numFmtId="0" fontId="3" fillId="0" borderId="119"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1" xfId="0" applyFont="1" applyBorder="1" applyAlignment="1">
      <alignment horizontal="center" vertical="center" wrapText="1"/>
    </xf>
    <xf numFmtId="0" fontId="3" fillId="4" borderId="122" xfId="0" applyFont="1" applyFill="1" applyBorder="1" applyAlignment="1" applyProtection="1">
      <alignment horizontal="left" vertical="center" wrapText="1"/>
      <protection locked="0"/>
    </xf>
    <xf numFmtId="0" fontId="3" fillId="4" borderId="120" xfId="0" applyFont="1" applyFill="1" applyBorder="1" applyAlignment="1" applyProtection="1">
      <alignment horizontal="left" vertical="center" wrapText="1"/>
      <protection locked="0"/>
    </xf>
    <xf numFmtId="0" fontId="3" fillId="4" borderId="123" xfId="0" applyFont="1" applyFill="1" applyBorder="1" applyAlignment="1" applyProtection="1">
      <alignment horizontal="left" vertical="center" wrapText="1"/>
      <protection locked="0"/>
    </xf>
    <xf numFmtId="0" fontId="3" fillId="4" borderId="124" xfId="0" applyFont="1" applyFill="1" applyBorder="1" applyAlignment="1" applyProtection="1">
      <alignment horizontal="left" vertical="center" wrapText="1"/>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4" borderId="23" xfId="0" applyFont="1" applyFill="1" applyBorder="1" applyAlignment="1">
      <alignment horizontal="left" vertical="center"/>
    </xf>
    <xf numFmtId="0" fontId="2" fillId="3" borderId="23"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23" xfId="0" applyFont="1" applyFill="1" applyBorder="1" applyAlignment="1">
      <alignment horizontal="center" vertical="center"/>
    </xf>
    <xf numFmtId="0" fontId="17"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23" xfId="0" applyFont="1" applyFill="1" applyBorder="1" applyAlignment="1">
      <alignment horizontal="right" vertical="center"/>
    </xf>
    <xf numFmtId="0" fontId="0" fillId="2" borderId="125" xfId="0" applyFill="1" applyBorder="1" applyAlignment="1">
      <alignment horizontal="center" vertical="center"/>
    </xf>
    <xf numFmtId="0" fontId="0" fillId="2" borderId="126" xfId="0" applyFill="1" applyBorder="1" applyAlignment="1">
      <alignment horizontal="center" vertical="center"/>
    </xf>
    <xf numFmtId="0" fontId="0" fillId="2" borderId="127" xfId="0" applyFill="1" applyBorder="1" applyAlignment="1">
      <alignment horizontal="center" vertical="center"/>
    </xf>
    <xf numFmtId="0" fontId="0" fillId="2" borderId="6" xfId="0" applyFill="1" applyBorder="1" applyAlignment="1">
      <alignment horizontal="center" vertical="center"/>
    </xf>
    <xf numFmtId="0" fontId="2" fillId="2" borderId="23" xfId="0" applyFont="1" applyFill="1" applyBorder="1" applyAlignment="1">
      <alignment vertical="center" shrinkToFit="1"/>
    </xf>
    <xf numFmtId="0" fontId="18" fillId="2" borderId="128" xfId="0" applyFont="1" applyFill="1" applyBorder="1" applyAlignment="1">
      <alignment horizontal="center" vertical="center"/>
    </xf>
    <xf numFmtId="0" fontId="19" fillId="2" borderId="33" xfId="0" applyFont="1" applyFill="1" applyBorder="1" applyAlignment="1">
      <alignment vertical="center" shrinkToFit="1"/>
    </xf>
    <xf numFmtId="0" fontId="19" fillId="2" borderId="23" xfId="0" applyFont="1" applyFill="1" applyBorder="1" applyAlignment="1">
      <alignment vertical="center" shrinkToFit="1"/>
    </xf>
    <xf numFmtId="0" fontId="19" fillId="2" borderId="70" xfId="0" applyFont="1" applyFill="1" applyBorder="1">
      <alignment vertical="center"/>
    </xf>
    <xf numFmtId="0" fontId="18" fillId="2" borderId="129" xfId="0" applyFont="1" applyFill="1" applyBorder="1" applyAlignment="1">
      <alignment horizontal="center" vertical="center"/>
    </xf>
    <xf numFmtId="0" fontId="19" fillId="2" borderId="130" xfId="0" applyFont="1" applyFill="1" applyBorder="1" applyAlignment="1">
      <alignment vertical="center" shrinkToFit="1"/>
    </xf>
    <xf numFmtId="0" fontId="19" fillId="2" borderId="56" xfId="0" applyFont="1" applyFill="1" applyBorder="1" applyAlignment="1">
      <alignment vertical="center" shrinkToFit="1"/>
    </xf>
    <xf numFmtId="0" fontId="19" fillId="2" borderId="129" xfId="0" applyFont="1" applyFill="1" applyBorder="1" applyAlignment="1">
      <alignment horizontal="center" vertical="center"/>
    </xf>
    <xf numFmtId="0" fontId="19" fillId="2" borderId="130" xfId="0" applyFont="1" applyFill="1" applyBorder="1">
      <alignment vertical="center"/>
    </xf>
    <xf numFmtId="0" fontId="19" fillId="2" borderId="23" xfId="0" applyFont="1" applyFill="1" applyBorder="1">
      <alignment vertical="center"/>
    </xf>
    <xf numFmtId="0" fontId="19" fillId="2" borderId="56" xfId="0" applyFont="1" applyFill="1" applyBorder="1">
      <alignment vertical="center"/>
    </xf>
    <xf numFmtId="0" fontId="19" fillId="2" borderId="131" xfId="0" applyFont="1" applyFill="1" applyBorder="1" applyAlignment="1">
      <alignment horizontal="center" vertical="center"/>
    </xf>
    <xf numFmtId="0" fontId="19" fillId="2" borderId="132" xfId="0" applyFont="1" applyFill="1" applyBorder="1">
      <alignment vertical="center"/>
    </xf>
    <xf numFmtId="0" fontId="19" fillId="2" borderId="62" xfId="0" applyFont="1" applyFill="1" applyBorder="1">
      <alignment vertical="center"/>
    </xf>
    <xf numFmtId="0" fontId="19" fillId="2" borderId="63" xfId="0" applyFont="1" applyFill="1" applyBorder="1">
      <alignment vertical="center"/>
    </xf>
  </cellXfs>
  <cellStyles count="2">
    <cellStyle name="標準" xfId="0" builtinId="0"/>
    <cellStyle name="桁区切り" xfId="1" builtinId="6"/>
  </cellStyles>
  <dxfs count="107">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12700</xdr:colOff>
      <xdr:row>1</xdr:row>
      <xdr:rowOff>152400</xdr:rowOff>
    </xdr:from>
    <xdr:to xmlns:xdr="http://schemas.openxmlformats.org/drawingml/2006/spreadsheetDrawing">
      <xdr:col>3</xdr:col>
      <xdr:colOff>127000</xdr:colOff>
      <xdr:row>2</xdr:row>
      <xdr:rowOff>241300</xdr:rowOff>
    </xdr:to>
    <xdr:sp macro="" textlink="">
      <xdr:nvSpPr>
        <xdr:cNvPr id="5" name="正方形/長方形 4"/>
        <xdr:cNvSpPr/>
      </xdr:nvSpPr>
      <xdr:spPr>
        <a:xfrm>
          <a:off x="12700" y="4095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1"/>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133350</xdr:colOff>
      <xdr:row>68</xdr:row>
      <xdr:rowOff>219710</xdr:rowOff>
    </xdr:from>
    <xdr:to xmlns:xdr="http://schemas.openxmlformats.org/drawingml/2006/spreadsheetDrawing">
      <xdr:col>16</xdr:col>
      <xdr:colOff>19050</xdr:colOff>
      <xdr:row>78</xdr:row>
      <xdr:rowOff>18415</xdr:rowOff>
    </xdr:to>
    <xdr:sp macro="" textlink="">
      <xdr:nvSpPr>
        <xdr:cNvPr id="3" name="正方形/長方形 2"/>
        <xdr:cNvSpPr/>
      </xdr:nvSpPr>
      <xdr:spPr>
        <a:xfrm>
          <a:off x="238125" y="15897860"/>
          <a:ext cx="1258252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514350</xdr:colOff>
      <xdr:row>2</xdr:row>
      <xdr:rowOff>9525</xdr:rowOff>
    </xdr:from>
    <xdr:to xmlns:xdr="http://schemas.openxmlformats.org/drawingml/2006/spreadsheetDrawing">
      <xdr:col>5</xdr:col>
      <xdr:colOff>1086485</xdr:colOff>
      <xdr:row>6</xdr:row>
      <xdr:rowOff>85725</xdr:rowOff>
    </xdr:to>
    <xdr:sp macro="" textlink="">
      <xdr:nvSpPr>
        <xdr:cNvPr id="2" name="正方形/長方形 1"/>
        <xdr:cNvSpPr/>
      </xdr:nvSpPr>
      <xdr:spPr>
        <a:xfrm>
          <a:off x="4629150" y="485775"/>
          <a:ext cx="676338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O150"/>
  <sheetViews>
    <sheetView showGridLines="0" view="pageBreakPreview" zoomScale="55" zoomScaleNormal="55" zoomScaleSheetLayoutView="55" workbookViewId="0">
      <selection activeCell="AY13" sqref="AY13:BA13"/>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2" customFormat="1" ht="20.25" customHeight="1">
      <c r="C1" s="15" t="s">
        <v>256</v>
      </c>
      <c r="D1" s="15"/>
      <c r="E1" s="15"/>
      <c r="F1" s="15"/>
      <c r="G1" s="15"/>
      <c r="H1" s="15"/>
      <c r="I1" s="15"/>
      <c r="J1" s="15"/>
      <c r="M1" s="63" t="s">
        <v>3</v>
      </c>
      <c r="P1" s="15"/>
      <c r="Q1" s="15"/>
      <c r="R1" s="15"/>
      <c r="S1" s="15"/>
      <c r="T1" s="15"/>
      <c r="U1" s="15"/>
      <c r="V1" s="15"/>
      <c r="W1" s="15"/>
      <c r="AS1" s="97" t="s">
        <v>22</v>
      </c>
      <c r="AT1" s="207" t="s">
        <v>141</v>
      </c>
      <c r="AU1" s="208"/>
      <c r="AV1" s="208"/>
      <c r="AW1" s="208"/>
      <c r="AX1" s="208"/>
      <c r="AY1" s="208"/>
      <c r="AZ1" s="208"/>
      <c r="BA1" s="208"/>
      <c r="BB1" s="208"/>
      <c r="BC1" s="208"/>
      <c r="BD1" s="208"/>
      <c r="BE1" s="208"/>
      <c r="BF1" s="208"/>
      <c r="BG1" s="208"/>
      <c r="BH1" s="208"/>
      <c r="BI1" s="208"/>
      <c r="BJ1" s="97" t="s">
        <v>8</v>
      </c>
    </row>
    <row r="2" spans="2:67" s="3" customFormat="1" ht="20.25" customHeight="1">
      <c r="J2" s="63"/>
      <c r="M2" s="63"/>
      <c r="N2" s="63"/>
      <c r="P2" s="97"/>
      <c r="Q2" s="97"/>
      <c r="R2" s="97"/>
      <c r="S2" s="97"/>
      <c r="T2" s="97"/>
      <c r="U2" s="97"/>
      <c r="V2" s="97"/>
      <c r="W2" s="97"/>
      <c r="AB2" s="97" t="s">
        <v>32</v>
      </c>
      <c r="AC2" s="177">
        <v>3</v>
      </c>
      <c r="AD2" s="177"/>
      <c r="AE2" s="97" t="s">
        <v>12</v>
      </c>
      <c r="AF2" s="193">
        <f>IF(AC2=0,"",YEAR(DATE(2018+AC2,1,1)))</f>
        <v>2021</v>
      </c>
      <c r="AG2" s="193"/>
      <c r="AH2" s="197" t="s">
        <v>53</v>
      </c>
      <c r="AI2" s="197" t="s">
        <v>5</v>
      </c>
      <c r="AJ2" s="177">
        <v>4</v>
      </c>
      <c r="AK2" s="177"/>
      <c r="AL2" s="197" t="s">
        <v>48</v>
      </c>
      <c r="AS2" s="97" t="s">
        <v>55</v>
      </c>
      <c r="AT2" s="177" t="s">
        <v>192</v>
      </c>
      <c r="AU2" s="177"/>
      <c r="AV2" s="177"/>
      <c r="AW2" s="177"/>
      <c r="AX2" s="177"/>
      <c r="AY2" s="177"/>
      <c r="AZ2" s="177"/>
      <c r="BA2" s="177"/>
      <c r="BB2" s="177"/>
      <c r="BC2" s="177"/>
      <c r="BD2" s="177"/>
      <c r="BE2" s="177"/>
      <c r="BF2" s="177"/>
      <c r="BG2" s="177"/>
      <c r="BH2" s="177"/>
      <c r="BI2" s="177"/>
      <c r="BJ2" s="97" t="s">
        <v>8</v>
      </c>
      <c r="BK2" s="97"/>
      <c r="BL2" s="97"/>
      <c r="BM2" s="97"/>
    </row>
    <row r="3" spans="2:67" s="3" customFormat="1" ht="20.25" customHeight="1">
      <c r="J3" s="63"/>
      <c r="M3" s="63"/>
      <c r="O3" s="97"/>
      <c r="P3" s="97"/>
      <c r="Q3" s="97"/>
      <c r="R3" s="97"/>
      <c r="S3" s="97"/>
      <c r="T3" s="97"/>
      <c r="U3" s="97"/>
      <c r="AC3" s="178"/>
      <c r="AD3" s="178"/>
      <c r="AE3" s="191"/>
      <c r="AF3" s="194"/>
      <c r="AG3" s="191"/>
      <c r="BD3" s="233" t="s">
        <v>42</v>
      </c>
      <c r="BE3" s="244" t="s">
        <v>214</v>
      </c>
      <c r="BF3" s="248"/>
      <c r="BG3" s="248"/>
      <c r="BH3" s="262"/>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9"/>
      <c r="AD4" s="179"/>
      <c r="AE4" s="192"/>
      <c r="AF4" s="195"/>
      <c r="AG4" s="192"/>
      <c r="AH4" s="4"/>
      <c r="AI4" s="4"/>
      <c r="AJ4" s="4"/>
      <c r="AK4" s="4"/>
      <c r="AL4" s="4"/>
      <c r="AM4" s="4"/>
      <c r="AN4" s="4"/>
      <c r="AO4" s="4"/>
      <c r="AP4" s="4"/>
      <c r="AQ4" s="4"/>
      <c r="AR4" s="4"/>
      <c r="BD4" s="233" t="s">
        <v>57</v>
      </c>
      <c r="BE4" s="244" t="s">
        <v>216</v>
      </c>
      <c r="BF4" s="248"/>
      <c r="BG4" s="248"/>
      <c r="BH4" s="262"/>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80"/>
      <c r="AD5" s="180"/>
      <c r="AE5" s="4"/>
      <c r="AF5" s="4"/>
      <c r="AG5" s="4"/>
      <c r="AH5" s="4"/>
      <c r="AI5" s="4"/>
      <c r="AJ5" s="200"/>
      <c r="AK5" s="200"/>
      <c r="AL5" s="200"/>
      <c r="AM5" s="200"/>
      <c r="AN5" s="200"/>
      <c r="AO5" s="200"/>
      <c r="AP5" s="200"/>
      <c r="AQ5" s="200"/>
      <c r="AR5" s="200"/>
      <c r="AS5" s="2"/>
      <c r="AT5" s="2"/>
      <c r="AU5" s="2"/>
      <c r="AV5" s="2"/>
      <c r="AW5" s="2"/>
      <c r="AX5" s="2"/>
      <c r="AY5" s="2"/>
      <c r="AZ5" s="2"/>
      <c r="BA5" s="2"/>
      <c r="BB5" s="2"/>
      <c r="BC5" s="2"/>
      <c r="BD5" s="2"/>
      <c r="BE5" s="2"/>
      <c r="BF5" s="2"/>
      <c r="BG5" s="2"/>
      <c r="BH5" s="263"/>
      <c r="BI5" s="263"/>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200"/>
      <c r="AK6" s="200"/>
      <c r="AL6" s="200"/>
      <c r="AM6" s="200"/>
      <c r="AN6" s="200"/>
      <c r="AO6" s="200" t="s">
        <v>220</v>
      </c>
      <c r="AP6" s="200"/>
      <c r="AQ6" s="200"/>
      <c r="AR6" s="200"/>
      <c r="AS6" s="2"/>
      <c r="AT6" s="2"/>
      <c r="AU6" s="2"/>
      <c r="AW6" s="206"/>
      <c r="AX6" s="206"/>
      <c r="AY6" s="62"/>
      <c r="AZ6" s="2"/>
      <c r="BA6" s="212">
        <v>40</v>
      </c>
      <c r="BB6" s="215"/>
      <c r="BC6" s="62" t="s">
        <v>38</v>
      </c>
      <c r="BD6" s="2"/>
      <c r="BE6" s="212">
        <v>160</v>
      </c>
      <c r="BF6" s="215"/>
      <c r="BG6" s="62" t="s">
        <v>46</v>
      </c>
      <c r="BH6" s="2"/>
      <c r="BI6" s="263"/>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24"/>
      <c r="BI7" s="224"/>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201"/>
      <c r="AK8" s="201"/>
      <c r="AL8" s="201"/>
      <c r="AM8" s="16"/>
      <c r="AN8" s="202"/>
      <c r="AO8" s="203"/>
      <c r="AP8" s="203"/>
      <c r="AQ8" s="5"/>
      <c r="AR8" s="206"/>
      <c r="AS8" s="206"/>
      <c r="AT8" s="206"/>
      <c r="AU8" s="209"/>
      <c r="AV8" s="209"/>
      <c r="AW8" s="200"/>
      <c r="AX8" s="206"/>
      <c r="AY8" s="206"/>
      <c r="AZ8" s="18"/>
      <c r="BA8" s="200"/>
      <c r="BB8" s="200" t="s">
        <v>52</v>
      </c>
      <c r="BC8" s="200"/>
      <c r="BD8" s="200"/>
      <c r="BE8" s="245">
        <f>DAY(EOMONTH(DATE(AF2,AJ2,1),0))</f>
        <v>30</v>
      </c>
      <c r="BF8" s="249"/>
      <c r="BG8" s="200" t="s">
        <v>47</v>
      </c>
      <c r="BH8" s="200"/>
      <c r="BI8" s="200"/>
      <c r="BJ8" s="4"/>
      <c r="BM8" s="97"/>
      <c r="BN8" s="97"/>
      <c r="BO8" s="97"/>
    </row>
    <row r="9" spans="2:67" s="3" customFormat="1" ht="5.25" customHeight="1">
      <c r="B9" s="6"/>
      <c r="C9" s="18"/>
      <c r="D9" s="18"/>
      <c r="E9" s="18"/>
      <c r="F9" s="18"/>
      <c r="G9" s="18"/>
      <c r="H9" s="18"/>
      <c r="I9" s="18"/>
      <c r="J9" s="65"/>
      <c r="K9" s="65"/>
      <c r="L9" s="65"/>
      <c r="M9" s="18"/>
      <c r="N9" s="65"/>
      <c r="O9" s="65"/>
      <c r="P9" s="65"/>
      <c r="Q9" s="65"/>
      <c r="R9" s="4"/>
      <c r="S9" s="4"/>
      <c r="T9" s="4"/>
      <c r="U9" s="4"/>
      <c r="V9" s="4"/>
      <c r="W9" s="4"/>
      <c r="X9" s="4"/>
      <c r="Y9" s="4"/>
      <c r="Z9" s="4"/>
      <c r="AA9" s="4"/>
      <c r="AB9" s="4"/>
      <c r="AC9" s="4"/>
      <c r="AD9" s="4"/>
      <c r="AE9" s="4"/>
      <c r="AF9" s="4"/>
      <c r="AG9" s="4"/>
      <c r="AH9" s="4"/>
      <c r="AI9" s="4"/>
      <c r="AJ9" s="201"/>
      <c r="AK9" s="201"/>
      <c r="AL9" s="201"/>
      <c r="AM9" s="16"/>
      <c r="AN9" s="202"/>
      <c r="AO9" s="203"/>
      <c r="AP9" s="203"/>
      <c r="AQ9" s="5"/>
      <c r="AR9" s="206"/>
      <c r="AS9" s="206"/>
      <c r="AT9" s="206"/>
      <c r="AU9" s="209"/>
      <c r="AV9" s="209"/>
      <c r="AW9" s="200"/>
      <c r="AX9" s="206"/>
      <c r="AY9" s="206"/>
      <c r="AZ9" s="18"/>
      <c r="BA9" s="200"/>
      <c r="BB9" s="200"/>
      <c r="BC9" s="200"/>
      <c r="BD9" s="200"/>
      <c r="BE9" s="18"/>
      <c r="BF9" s="18"/>
      <c r="BG9" s="200"/>
      <c r="BH9" s="200"/>
      <c r="BI9" s="200"/>
      <c r="BJ9" s="4"/>
      <c r="BM9" s="97"/>
      <c r="BN9" s="97"/>
      <c r="BO9" s="97"/>
    </row>
    <row r="10" spans="2:67" s="3" customFormat="1" ht="21" customHeight="1">
      <c r="B10" s="6"/>
      <c r="C10" s="18"/>
      <c r="D10" s="18"/>
      <c r="E10" s="18"/>
      <c r="F10" s="18"/>
      <c r="G10" s="18"/>
      <c r="H10" s="18"/>
      <c r="I10" s="18"/>
      <c r="J10" s="65"/>
      <c r="K10" s="65"/>
      <c r="L10" s="65"/>
      <c r="M10" s="18"/>
      <c r="N10" s="65"/>
      <c r="O10" s="65"/>
      <c r="P10" s="65"/>
      <c r="Q10" s="65"/>
      <c r="R10" s="4"/>
      <c r="S10" s="4"/>
      <c r="T10" s="4"/>
      <c r="U10" s="4"/>
      <c r="V10" s="4"/>
      <c r="W10" s="4"/>
      <c r="X10" s="4"/>
      <c r="Y10" s="4"/>
      <c r="Z10" s="4"/>
      <c r="AA10" s="4"/>
      <c r="AB10" s="4"/>
      <c r="AC10" s="4"/>
      <c r="AD10" s="4"/>
      <c r="AE10" s="4"/>
      <c r="AF10" s="4"/>
      <c r="AG10" s="4"/>
      <c r="AH10" s="4"/>
      <c r="AI10" s="4"/>
      <c r="AJ10" s="201"/>
      <c r="AK10" s="201"/>
      <c r="AL10" s="201"/>
      <c r="AM10" s="16"/>
      <c r="AN10" s="202"/>
      <c r="AO10" s="203"/>
      <c r="AP10" s="203"/>
      <c r="AQ10" s="5"/>
      <c r="AR10" s="206"/>
      <c r="AS10" s="200" t="s">
        <v>239</v>
      </c>
      <c r="AT10" s="16"/>
      <c r="AU10" s="16"/>
      <c r="AV10" s="210"/>
      <c r="AW10" s="200"/>
      <c r="AX10" s="211"/>
      <c r="AY10" s="211"/>
      <c r="AZ10" s="211"/>
      <c r="BA10" s="200"/>
      <c r="BB10" s="200"/>
      <c r="BC10" s="224" t="s">
        <v>240</v>
      </c>
      <c r="BD10" s="200"/>
      <c r="BE10" s="212">
        <v>36</v>
      </c>
      <c r="BF10" s="215"/>
      <c r="BG10" s="62" t="s">
        <v>241</v>
      </c>
      <c r="BH10" s="200"/>
      <c r="BI10" s="200"/>
      <c r="BJ10" s="4"/>
      <c r="BM10" s="97"/>
      <c r="BN10" s="97"/>
      <c r="BO10" s="97"/>
    </row>
    <row r="11" spans="2:67" ht="5.25" customHeight="1">
      <c r="B11" s="7"/>
      <c r="C11" s="19"/>
      <c r="D11" s="19"/>
      <c r="E11" s="19"/>
      <c r="F11" s="19"/>
      <c r="G11" s="19"/>
      <c r="H11" s="19"/>
      <c r="I11" s="19"/>
      <c r="J11" s="19"/>
      <c r="K11" s="7"/>
      <c r="L11" s="7"/>
      <c r="M11" s="7"/>
      <c r="N11" s="7"/>
      <c r="O11" s="7"/>
      <c r="P11" s="7"/>
      <c r="Q11" s="7"/>
      <c r="R11" s="7"/>
      <c r="S11" s="7"/>
      <c r="T11" s="7"/>
      <c r="U11" s="7"/>
      <c r="V11" s="7"/>
      <c r="W11" s="7"/>
      <c r="X11" s="7"/>
      <c r="Y11" s="7"/>
      <c r="Z11" s="7"/>
      <c r="AA11" s="7"/>
      <c r="AB11" s="7"/>
      <c r="AC11" s="19"/>
      <c r="AD11" s="7"/>
      <c r="AE11" s="7"/>
      <c r="AF11" s="7"/>
      <c r="AG11" s="7"/>
      <c r="AH11" s="7"/>
      <c r="AI11" s="7"/>
      <c r="AJ11" s="7"/>
      <c r="AK11" s="7"/>
      <c r="AL11" s="7"/>
      <c r="AM11" s="7"/>
      <c r="AN11" s="7"/>
      <c r="AO11" s="7"/>
      <c r="AP11" s="7"/>
      <c r="AQ11" s="7"/>
      <c r="AR11" s="7"/>
      <c r="AT11" s="29"/>
      <c r="BK11" s="272"/>
      <c r="BL11" s="272"/>
      <c r="BM11" s="272"/>
    </row>
    <row r="12" spans="2:67" ht="21.6" customHeight="1">
      <c r="B12" s="8" t="s">
        <v>45</v>
      </c>
      <c r="C12" s="20" t="s">
        <v>132</v>
      </c>
      <c r="D12" s="31"/>
      <c r="E12" s="39"/>
      <c r="F12" s="31"/>
      <c r="G12" s="39"/>
      <c r="H12" s="31"/>
      <c r="I12" s="52" t="s">
        <v>176</v>
      </c>
      <c r="J12" s="66"/>
      <c r="K12" s="39" t="s">
        <v>71</v>
      </c>
      <c r="L12" s="88"/>
      <c r="M12" s="88"/>
      <c r="N12" s="31"/>
      <c r="O12" s="39" t="s">
        <v>222</v>
      </c>
      <c r="P12" s="88"/>
      <c r="Q12" s="88"/>
      <c r="R12" s="88"/>
      <c r="S12" s="31"/>
      <c r="T12" s="119"/>
      <c r="U12" s="119"/>
      <c r="V12" s="139"/>
      <c r="W12" s="152" t="s">
        <v>227</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216" t="str">
        <f>IF(BE3="４週","(9)1～4週目の勤務時間数合計","(9)1か月の勤務時間数　合計")</f>
        <v>(9)1～4週目の勤務時間数合計</v>
      </c>
      <c r="BC12" s="225"/>
      <c r="BD12" s="234" t="s">
        <v>224</v>
      </c>
      <c r="BE12" s="225"/>
      <c r="BF12" s="20" t="s">
        <v>225</v>
      </c>
      <c r="BG12" s="88"/>
      <c r="BH12" s="88"/>
      <c r="BI12" s="88"/>
      <c r="BJ12" s="264"/>
    </row>
    <row r="13" spans="2:67" ht="20.25" customHeight="1">
      <c r="B13" s="9"/>
      <c r="C13" s="21"/>
      <c r="D13" s="32"/>
      <c r="E13" s="40"/>
      <c r="F13" s="32"/>
      <c r="G13" s="40"/>
      <c r="H13" s="32"/>
      <c r="I13" s="53"/>
      <c r="J13" s="67"/>
      <c r="K13" s="40"/>
      <c r="L13" s="89"/>
      <c r="M13" s="89"/>
      <c r="N13" s="32"/>
      <c r="O13" s="40"/>
      <c r="P13" s="89"/>
      <c r="Q13" s="89"/>
      <c r="R13" s="89"/>
      <c r="S13" s="32"/>
      <c r="T13" s="120"/>
      <c r="U13" s="120"/>
      <c r="V13" s="140"/>
      <c r="W13" s="153" t="s">
        <v>31</v>
      </c>
      <c r="X13" s="153"/>
      <c r="Y13" s="153"/>
      <c r="Z13" s="153"/>
      <c r="AA13" s="153"/>
      <c r="AB13" s="153"/>
      <c r="AC13" s="181"/>
      <c r="AD13" s="188" t="s">
        <v>34</v>
      </c>
      <c r="AE13" s="153"/>
      <c r="AF13" s="153"/>
      <c r="AG13" s="153"/>
      <c r="AH13" s="153"/>
      <c r="AI13" s="153"/>
      <c r="AJ13" s="181"/>
      <c r="AK13" s="188" t="s">
        <v>35</v>
      </c>
      <c r="AL13" s="153"/>
      <c r="AM13" s="153"/>
      <c r="AN13" s="153"/>
      <c r="AO13" s="153"/>
      <c r="AP13" s="153"/>
      <c r="AQ13" s="181"/>
      <c r="AR13" s="188" t="s">
        <v>37</v>
      </c>
      <c r="AS13" s="153"/>
      <c r="AT13" s="153"/>
      <c r="AU13" s="153"/>
      <c r="AV13" s="153"/>
      <c r="AW13" s="153"/>
      <c r="AX13" s="181"/>
      <c r="AY13" s="188" t="s">
        <v>17</v>
      </c>
      <c r="AZ13" s="153"/>
      <c r="BA13" s="153"/>
      <c r="BB13" s="217"/>
      <c r="BC13" s="226"/>
      <c r="BD13" s="235"/>
      <c r="BE13" s="226"/>
      <c r="BF13" s="21"/>
      <c r="BG13" s="89"/>
      <c r="BH13" s="89"/>
      <c r="BI13" s="89"/>
      <c r="BJ13" s="265"/>
    </row>
    <row r="14" spans="2:67" ht="20.25" customHeight="1">
      <c r="B14" s="9"/>
      <c r="C14" s="21"/>
      <c r="D14" s="32"/>
      <c r="E14" s="40"/>
      <c r="F14" s="32"/>
      <c r="G14" s="40"/>
      <c r="H14" s="32"/>
      <c r="I14" s="53"/>
      <c r="J14" s="67"/>
      <c r="K14" s="40"/>
      <c r="L14" s="89"/>
      <c r="M14" s="89"/>
      <c r="N14" s="32"/>
      <c r="O14" s="40"/>
      <c r="P14" s="89"/>
      <c r="Q14" s="89"/>
      <c r="R14" s="89"/>
      <c r="S14" s="32"/>
      <c r="T14" s="120"/>
      <c r="U14" s="120"/>
      <c r="V14" s="140"/>
      <c r="W14" s="154">
        <v>1</v>
      </c>
      <c r="X14" s="82">
        <v>2</v>
      </c>
      <c r="Y14" s="82">
        <v>3</v>
      </c>
      <c r="Z14" s="82">
        <v>4</v>
      </c>
      <c r="AA14" s="82">
        <v>5</v>
      </c>
      <c r="AB14" s="82">
        <v>6</v>
      </c>
      <c r="AC14" s="182">
        <v>7</v>
      </c>
      <c r="AD14" s="189">
        <v>8</v>
      </c>
      <c r="AE14" s="82">
        <v>9</v>
      </c>
      <c r="AF14" s="82">
        <v>10</v>
      </c>
      <c r="AG14" s="82">
        <v>11</v>
      </c>
      <c r="AH14" s="82">
        <v>12</v>
      </c>
      <c r="AI14" s="82">
        <v>13</v>
      </c>
      <c r="AJ14" s="182">
        <v>14</v>
      </c>
      <c r="AK14" s="154">
        <v>15</v>
      </c>
      <c r="AL14" s="82">
        <v>16</v>
      </c>
      <c r="AM14" s="82">
        <v>17</v>
      </c>
      <c r="AN14" s="82">
        <v>18</v>
      </c>
      <c r="AO14" s="82">
        <v>19</v>
      </c>
      <c r="AP14" s="82">
        <v>20</v>
      </c>
      <c r="AQ14" s="182">
        <v>21</v>
      </c>
      <c r="AR14" s="189">
        <v>22</v>
      </c>
      <c r="AS14" s="82">
        <v>23</v>
      </c>
      <c r="AT14" s="82">
        <v>24</v>
      </c>
      <c r="AU14" s="82">
        <v>25</v>
      </c>
      <c r="AV14" s="82">
        <v>26</v>
      </c>
      <c r="AW14" s="82">
        <v>27</v>
      </c>
      <c r="AX14" s="182">
        <v>28</v>
      </c>
      <c r="AY14" s="189" t="str">
        <f>IF($BE$3="暦月",IF(DAY(DATE($AF$2,$AJ$2,29))=29,29,""),"")</f>
        <v/>
      </c>
      <c r="AZ14" s="82" t="str">
        <f>IF($BE$3="暦月",IF(DAY(DATE($AF$2,$AJ$2,30))=30,30,""),"")</f>
        <v/>
      </c>
      <c r="BA14" s="182" t="str">
        <f>IF($BE$3="暦月",IF(DAY(DATE($AF$2,$AJ$2,31))=31,31,""),"")</f>
        <v/>
      </c>
      <c r="BB14" s="217"/>
      <c r="BC14" s="226"/>
      <c r="BD14" s="235"/>
      <c r="BE14" s="226"/>
      <c r="BF14" s="21"/>
      <c r="BG14" s="89"/>
      <c r="BH14" s="89"/>
      <c r="BI14" s="89"/>
      <c r="BJ14" s="265"/>
    </row>
    <row r="15" spans="2:67" ht="20.25" hidden="1" customHeight="1">
      <c r="B15" s="9"/>
      <c r="C15" s="21"/>
      <c r="D15" s="32"/>
      <c r="E15" s="40"/>
      <c r="F15" s="32"/>
      <c r="G15" s="40"/>
      <c r="H15" s="32"/>
      <c r="I15" s="53"/>
      <c r="J15" s="67"/>
      <c r="K15" s="40"/>
      <c r="L15" s="89"/>
      <c r="M15" s="89"/>
      <c r="N15" s="32"/>
      <c r="O15" s="40"/>
      <c r="P15" s="89"/>
      <c r="Q15" s="89"/>
      <c r="R15" s="89"/>
      <c r="S15" s="32"/>
      <c r="T15" s="120"/>
      <c r="U15" s="120"/>
      <c r="V15" s="140"/>
      <c r="W15" s="154">
        <f>WEEKDAY(DATE($AF$2,$AJ$2,1))</f>
        <v>5</v>
      </c>
      <c r="X15" s="82">
        <f>WEEKDAY(DATE($AF$2,$AJ$2,2))</f>
        <v>6</v>
      </c>
      <c r="Y15" s="82">
        <f>WEEKDAY(DATE($AF$2,$AJ$2,3))</f>
        <v>7</v>
      </c>
      <c r="Z15" s="82">
        <f>WEEKDAY(DATE($AF$2,$AJ$2,4))</f>
        <v>1</v>
      </c>
      <c r="AA15" s="82">
        <f>WEEKDAY(DATE($AF$2,$AJ$2,5))</f>
        <v>2</v>
      </c>
      <c r="AB15" s="82">
        <f>WEEKDAY(DATE($AF$2,$AJ$2,6))</f>
        <v>3</v>
      </c>
      <c r="AC15" s="182">
        <f>WEEKDAY(DATE($AF$2,$AJ$2,7))</f>
        <v>4</v>
      </c>
      <c r="AD15" s="189">
        <f>WEEKDAY(DATE($AF$2,$AJ$2,8))</f>
        <v>5</v>
      </c>
      <c r="AE15" s="82">
        <f>WEEKDAY(DATE($AF$2,$AJ$2,9))</f>
        <v>6</v>
      </c>
      <c r="AF15" s="82">
        <f>WEEKDAY(DATE($AF$2,$AJ$2,10))</f>
        <v>7</v>
      </c>
      <c r="AG15" s="82">
        <f>WEEKDAY(DATE($AF$2,$AJ$2,11))</f>
        <v>1</v>
      </c>
      <c r="AH15" s="82">
        <f>WEEKDAY(DATE($AF$2,$AJ$2,12))</f>
        <v>2</v>
      </c>
      <c r="AI15" s="82">
        <f>WEEKDAY(DATE($AF$2,$AJ$2,13))</f>
        <v>3</v>
      </c>
      <c r="AJ15" s="182">
        <f>WEEKDAY(DATE($AF$2,$AJ$2,14))</f>
        <v>4</v>
      </c>
      <c r="AK15" s="189">
        <f>WEEKDAY(DATE($AF$2,$AJ$2,15))</f>
        <v>5</v>
      </c>
      <c r="AL15" s="82">
        <f>WEEKDAY(DATE($AF$2,$AJ$2,16))</f>
        <v>6</v>
      </c>
      <c r="AM15" s="82">
        <f>WEEKDAY(DATE($AF$2,$AJ$2,17))</f>
        <v>7</v>
      </c>
      <c r="AN15" s="82">
        <f>WEEKDAY(DATE($AF$2,$AJ$2,18))</f>
        <v>1</v>
      </c>
      <c r="AO15" s="82">
        <f>WEEKDAY(DATE($AF$2,$AJ$2,19))</f>
        <v>2</v>
      </c>
      <c r="AP15" s="82">
        <f>WEEKDAY(DATE($AF$2,$AJ$2,20))</f>
        <v>3</v>
      </c>
      <c r="AQ15" s="182">
        <f>WEEKDAY(DATE($AF$2,$AJ$2,21))</f>
        <v>4</v>
      </c>
      <c r="AR15" s="189">
        <f>WEEKDAY(DATE($AF$2,$AJ$2,22))</f>
        <v>5</v>
      </c>
      <c r="AS15" s="82">
        <f>WEEKDAY(DATE($AF$2,$AJ$2,23))</f>
        <v>6</v>
      </c>
      <c r="AT15" s="82">
        <f>WEEKDAY(DATE($AF$2,$AJ$2,24))</f>
        <v>7</v>
      </c>
      <c r="AU15" s="82">
        <f>WEEKDAY(DATE($AF$2,$AJ$2,25))</f>
        <v>1</v>
      </c>
      <c r="AV15" s="82">
        <f>WEEKDAY(DATE($AF$2,$AJ$2,26))</f>
        <v>2</v>
      </c>
      <c r="AW15" s="82">
        <f>WEEKDAY(DATE($AF$2,$AJ$2,27))</f>
        <v>3</v>
      </c>
      <c r="AX15" s="182">
        <f>WEEKDAY(DATE($AF$2,$AJ$2,28))</f>
        <v>4</v>
      </c>
      <c r="AY15" s="189">
        <f>IF(AY14=29,WEEKDAY(DATE($AF$2,$AJ$2,29)),0)</f>
        <v>0</v>
      </c>
      <c r="AZ15" s="82">
        <f>IF(AZ14=30,WEEKDAY(DATE($AF$2,$AJ$2,30)),0)</f>
        <v>0</v>
      </c>
      <c r="BA15" s="182">
        <f>IF(BA14=31,WEEKDAY(DATE($AF$2,$AJ$2,31)),0)</f>
        <v>0</v>
      </c>
      <c r="BB15" s="217"/>
      <c r="BC15" s="226"/>
      <c r="BD15" s="235"/>
      <c r="BE15" s="226"/>
      <c r="BF15" s="21"/>
      <c r="BG15" s="89"/>
      <c r="BH15" s="89"/>
      <c r="BI15" s="89"/>
      <c r="BJ15" s="265"/>
    </row>
    <row r="16" spans="2:67" ht="20.25" customHeight="1">
      <c r="B16" s="10"/>
      <c r="C16" s="22"/>
      <c r="D16" s="33"/>
      <c r="E16" s="41"/>
      <c r="F16" s="33"/>
      <c r="G16" s="41"/>
      <c r="H16" s="33"/>
      <c r="I16" s="54"/>
      <c r="J16" s="68"/>
      <c r="K16" s="41"/>
      <c r="L16" s="90"/>
      <c r="M16" s="90"/>
      <c r="N16" s="33"/>
      <c r="O16" s="41"/>
      <c r="P16" s="90"/>
      <c r="Q16" s="90"/>
      <c r="R16" s="90"/>
      <c r="S16" s="33"/>
      <c r="T16" s="121"/>
      <c r="U16" s="121"/>
      <c r="V16" s="141"/>
      <c r="W16" s="155" t="str">
        <f t="shared" ref="W16:AX16" si="0">IF(W15=1,"日",IF(W15=2,"月",IF(W15=3,"火",IF(W15=4,"水",IF(W15=5,"木",IF(W15=6,"金","土"))))))</f>
        <v>木</v>
      </c>
      <c r="X16" s="167" t="str">
        <f t="shared" si="0"/>
        <v>金</v>
      </c>
      <c r="Y16" s="167" t="str">
        <f t="shared" si="0"/>
        <v>土</v>
      </c>
      <c r="Z16" s="167" t="str">
        <f t="shared" si="0"/>
        <v>日</v>
      </c>
      <c r="AA16" s="167" t="str">
        <f t="shared" si="0"/>
        <v>月</v>
      </c>
      <c r="AB16" s="167" t="str">
        <f t="shared" si="0"/>
        <v>火</v>
      </c>
      <c r="AC16" s="183" t="str">
        <f t="shared" si="0"/>
        <v>水</v>
      </c>
      <c r="AD16" s="190" t="str">
        <f t="shared" si="0"/>
        <v>木</v>
      </c>
      <c r="AE16" s="167" t="str">
        <f t="shared" si="0"/>
        <v>金</v>
      </c>
      <c r="AF16" s="167" t="str">
        <f t="shared" si="0"/>
        <v>土</v>
      </c>
      <c r="AG16" s="167" t="str">
        <f t="shared" si="0"/>
        <v>日</v>
      </c>
      <c r="AH16" s="167" t="str">
        <f t="shared" si="0"/>
        <v>月</v>
      </c>
      <c r="AI16" s="167" t="str">
        <f t="shared" si="0"/>
        <v>火</v>
      </c>
      <c r="AJ16" s="183" t="str">
        <f t="shared" si="0"/>
        <v>水</v>
      </c>
      <c r="AK16" s="190" t="str">
        <f t="shared" si="0"/>
        <v>木</v>
      </c>
      <c r="AL16" s="167" t="str">
        <f t="shared" si="0"/>
        <v>金</v>
      </c>
      <c r="AM16" s="167" t="str">
        <f t="shared" si="0"/>
        <v>土</v>
      </c>
      <c r="AN16" s="167" t="str">
        <f t="shared" si="0"/>
        <v>日</v>
      </c>
      <c r="AO16" s="167" t="str">
        <f t="shared" si="0"/>
        <v>月</v>
      </c>
      <c r="AP16" s="167" t="str">
        <f t="shared" si="0"/>
        <v>火</v>
      </c>
      <c r="AQ16" s="183" t="str">
        <f t="shared" si="0"/>
        <v>水</v>
      </c>
      <c r="AR16" s="190" t="str">
        <f t="shared" si="0"/>
        <v>木</v>
      </c>
      <c r="AS16" s="167" t="str">
        <f t="shared" si="0"/>
        <v>金</v>
      </c>
      <c r="AT16" s="167" t="str">
        <f t="shared" si="0"/>
        <v>土</v>
      </c>
      <c r="AU16" s="167" t="str">
        <f t="shared" si="0"/>
        <v>日</v>
      </c>
      <c r="AV16" s="167" t="str">
        <f t="shared" si="0"/>
        <v>月</v>
      </c>
      <c r="AW16" s="167" t="str">
        <f t="shared" si="0"/>
        <v>火</v>
      </c>
      <c r="AX16" s="183" t="str">
        <f t="shared" si="0"/>
        <v>水</v>
      </c>
      <c r="AY16" s="167" t="str">
        <f>IF(AY15=1,"日",IF(AY15=2,"月",IF(AY15=3,"火",IF(AY15=4,"水",IF(AY15=5,"木",IF(AY15=6,"金",IF(AY15=0,"","土")))))))</f>
        <v/>
      </c>
      <c r="AZ16" s="167" t="str">
        <f>IF(AZ15=1,"日",IF(AZ15=2,"月",IF(AZ15=3,"火",IF(AZ15=4,"水",IF(AZ15=5,"木",IF(AZ15=6,"金",IF(AZ15=0,"","土")))))))</f>
        <v/>
      </c>
      <c r="BA16" s="167" t="str">
        <f>IF(BA15=1,"日",IF(BA15=2,"月",IF(BA15=3,"火",IF(BA15=4,"水",IF(BA15=5,"木",IF(BA15=6,"金",IF(BA15=0,"","土")))))))</f>
        <v/>
      </c>
      <c r="BB16" s="218"/>
      <c r="BC16" s="227"/>
      <c r="BD16" s="236"/>
      <c r="BE16" s="227"/>
      <c r="BF16" s="22"/>
      <c r="BG16" s="90"/>
      <c r="BH16" s="90"/>
      <c r="BI16" s="90"/>
      <c r="BJ16" s="266"/>
    </row>
    <row r="17" spans="2:62" ht="20.25" customHeight="1">
      <c r="B17" s="11">
        <f>B15+1</f>
        <v>1</v>
      </c>
      <c r="C17" s="23" t="s">
        <v>98</v>
      </c>
      <c r="D17" s="34"/>
      <c r="E17" s="42"/>
      <c r="F17" s="47"/>
      <c r="G17" s="42"/>
      <c r="H17" s="47"/>
      <c r="I17" s="55" t="s">
        <v>21</v>
      </c>
      <c r="J17" s="69"/>
      <c r="K17" s="75" t="s">
        <v>116</v>
      </c>
      <c r="L17" s="91"/>
      <c r="M17" s="91"/>
      <c r="N17" s="34"/>
      <c r="O17" s="99" t="s">
        <v>115</v>
      </c>
      <c r="P17" s="104"/>
      <c r="Q17" s="104"/>
      <c r="R17" s="104"/>
      <c r="S17" s="115"/>
      <c r="T17" s="122" t="s">
        <v>43</v>
      </c>
      <c r="U17" s="130"/>
      <c r="V17" s="142"/>
      <c r="W17" s="156" t="s">
        <v>69</v>
      </c>
      <c r="X17" s="168" t="s">
        <v>69</v>
      </c>
      <c r="Y17" s="168" t="s">
        <v>69</v>
      </c>
      <c r="Z17" s="168"/>
      <c r="AA17" s="168"/>
      <c r="AB17" s="168" t="s">
        <v>69</v>
      </c>
      <c r="AC17" s="184" t="s">
        <v>69</v>
      </c>
      <c r="AD17" s="156" t="s">
        <v>69</v>
      </c>
      <c r="AE17" s="168" t="s">
        <v>69</v>
      </c>
      <c r="AF17" s="168" t="s">
        <v>69</v>
      </c>
      <c r="AG17" s="168"/>
      <c r="AH17" s="168"/>
      <c r="AI17" s="168" t="s">
        <v>69</v>
      </c>
      <c r="AJ17" s="184" t="s">
        <v>69</v>
      </c>
      <c r="AK17" s="156" t="s">
        <v>69</v>
      </c>
      <c r="AL17" s="168" t="s">
        <v>69</v>
      </c>
      <c r="AM17" s="168" t="s">
        <v>69</v>
      </c>
      <c r="AN17" s="168"/>
      <c r="AO17" s="168"/>
      <c r="AP17" s="168" t="s">
        <v>69</v>
      </c>
      <c r="AQ17" s="184" t="s">
        <v>69</v>
      </c>
      <c r="AR17" s="156" t="s">
        <v>69</v>
      </c>
      <c r="AS17" s="168" t="s">
        <v>69</v>
      </c>
      <c r="AT17" s="168" t="s">
        <v>69</v>
      </c>
      <c r="AU17" s="168"/>
      <c r="AV17" s="168"/>
      <c r="AW17" s="168" t="s">
        <v>69</v>
      </c>
      <c r="AX17" s="184" t="s">
        <v>69</v>
      </c>
      <c r="AY17" s="156"/>
      <c r="AZ17" s="168"/>
      <c r="BA17" s="168"/>
      <c r="BB17" s="219"/>
      <c r="BC17" s="228"/>
      <c r="BD17" s="237"/>
      <c r="BE17" s="246"/>
      <c r="BF17" s="250"/>
      <c r="BG17" s="257"/>
      <c r="BH17" s="257"/>
      <c r="BI17" s="257"/>
      <c r="BJ17" s="267"/>
    </row>
    <row r="18" spans="2:62" ht="20.25" customHeight="1">
      <c r="B18" s="12"/>
      <c r="C18" s="24"/>
      <c r="D18" s="35"/>
      <c r="E18" s="43"/>
      <c r="F18" s="48" t="str">
        <f>C17</f>
        <v>管理者</v>
      </c>
      <c r="G18" s="43"/>
      <c r="H18" s="48" t="str">
        <f>I17</f>
        <v>A</v>
      </c>
      <c r="I18" s="56"/>
      <c r="J18" s="70"/>
      <c r="K18" s="76"/>
      <c r="L18" s="92"/>
      <c r="M18" s="92"/>
      <c r="N18" s="35"/>
      <c r="O18" s="100"/>
      <c r="P18" s="105"/>
      <c r="Q18" s="105"/>
      <c r="R18" s="105"/>
      <c r="S18" s="116"/>
      <c r="T18" s="123" t="s">
        <v>82</v>
      </c>
      <c r="U18" s="131"/>
      <c r="V18" s="143"/>
      <c r="W18" s="157">
        <f>IF(W17="","",VLOOKUP(W17,'【記載例】シフト記号表（勤務時間帯）'!$C$6:$L$47,10,FALSE))</f>
        <v>8</v>
      </c>
      <c r="X18" s="169">
        <f>IF(X17="","",VLOOKUP(X17,'【記載例】シフト記号表（勤務時間帯）'!$C$6:$L$47,10,FALSE))</f>
        <v>8</v>
      </c>
      <c r="Y18" s="169">
        <f>IF(Y17="","",VLOOKUP(Y17,'【記載例】シフト記号表（勤務時間帯）'!$C$6:$L$47,10,FALSE))</f>
        <v>8</v>
      </c>
      <c r="Z18" s="169" t="str">
        <f>IF(Z17="","",VLOOKUP(Z17,'【記載例】シフト記号表（勤務時間帯）'!$C$6:$L$47,10,FALSE))</f>
        <v/>
      </c>
      <c r="AA18" s="169" t="str">
        <f>IF(AA17="","",VLOOKUP(AA17,'【記載例】シフト記号表（勤務時間帯）'!$C$6:$L$47,10,FALSE))</f>
        <v/>
      </c>
      <c r="AB18" s="169">
        <f>IF(AB17="","",VLOOKUP(AB17,'【記載例】シフト記号表（勤務時間帯）'!$C$6:$L$47,10,FALSE))</f>
        <v>8</v>
      </c>
      <c r="AC18" s="185">
        <f>IF(AC17="","",VLOOKUP(AC17,'【記載例】シフト記号表（勤務時間帯）'!$C$6:$L$47,10,FALSE))</f>
        <v>8</v>
      </c>
      <c r="AD18" s="157">
        <f>IF(AD17="","",VLOOKUP(AD17,'【記載例】シフト記号表（勤務時間帯）'!$C$6:$L$47,10,FALSE))</f>
        <v>8</v>
      </c>
      <c r="AE18" s="169">
        <f>IF(AE17="","",VLOOKUP(AE17,'【記載例】シフト記号表（勤務時間帯）'!$C$6:$L$47,10,FALSE))</f>
        <v>8</v>
      </c>
      <c r="AF18" s="169">
        <f>IF(AF17="","",VLOOKUP(AF17,'【記載例】シフト記号表（勤務時間帯）'!$C$6:$L$47,10,FALSE))</f>
        <v>8</v>
      </c>
      <c r="AG18" s="169" t="str">
        <f>IF(AG17="","",VLOOKUP(AG17,'【記載例】シフト記号表（勤務時間帯）'!$C$6:$L$47,10,FALSE))</f>
        <v/>
      </c>
      <c r="AH18" s="169" t="str">
        <f>IF(AH17="","",VLOOKUP(AH17,'【記載例】シフト記号表（勤務時間帯）'!$C$6:$L$47,10,FALSE))</f>
        <v/>
      </c>
      <c r="AI18" s="169">
        <f>IF(AI17="","",VLOOKUP(AI17,'【記載例】シフト記号表（勤務時間帯）'!$C$6:$L$47,10,FALSE))</f>
        <v>8</v>
      </c>
      <c r="AJ18" s="185">
        <f>IF(AJ17="","",VLOOKUP(AJ17,'【記載例】シフト記号表（勤務時間帯）'!$C$6:$L$47,10,FALSE))</f>
        <v>8</v>
      </c>
      <c r="AK18" s="157">
        <f>IF(AK17="","",VLOOKUP(AK17,'【記載例】シフト記号表（勤務時間帯）'!$C$6:$L$47,10,FALSE))</f>
        <v>8</v>
      </c>
      <c r="AL18" s="169">
        <f>IF(AL17="","",VLOOKUP(AL17,'【記載例】シフト記号表（勤務時間帯）'!$C$6:$L$47,10,FALSE))</f>
        <v>8</v>
      </c>
      <c r="AM18" s="169">
        <f>IF(AM17="","",VLOOKUP(AM17,'【記載例】シフト記号表（勤務時間帯）'!$C$6:$L$47,10,FALSE))</f>
        <v>8</v>
      </c>
      <c r="AN18" s="169" t="str">
        <f>IF(AN17="","",VLOOKUP(AN17,'【記載例】シフト記号表（勤務時間帯）'!$C$6:$L$47,10,FALSE))</f>
        <v/>
      </c>
      <c r="AO18" s="169" t="str">
        <f>IF(AO17="","",VLOOKUP(AO17,'【記載例】シフト記号表（勤務時間帯）'!$C$6:$L$47,10,FALSE))</f>
        <v/>
      </c>
      <c r="AP18" s="169">
        <f>IF(AP17="","",VLOOKUP(AP17,'【記載例】シフト記号表（勤務時間帯）'!$C$6:$L$47,10,FALSE))</f>
        <v>8</v>
      </c>
      <c r="AQ18" s="185">
        <f>IF(AQ17="","",VLOOKUP(AQ17,'【記載例】シフト記号表（勤務時間帯）'!$C$6:$L$47,10,FALSE))</f>
        <v>8</v>
      </c>
      <c r="AR18" s="157">
        <f>IF(AR17="","",VLOOKUP(AR17,'【記載例】シフト記号表（勤務時間帯）'!$C$6:$L$47,10,FALSE))</f>
        <v>8</v>
      </c>
      <c r="AS18" s="169">
        <f>IF(AS17="","",VLOOKUP(AS17,'【記載例】シフト記号表（勤務時間帯）'!$C$6:$L$47,10,FALSE))</f>
        <v>8</v>
      </c>
      <c r="AT18" s="169">
        <f>IF(AT17="","",VLOOKUP(AT17,'【記載例】シフト記号表（勤務時間帯）'!$C$6:$L$47,10,FALSE))</f>
        <v>8</v>
      </c>
      <c r="AU18" s="169" t="str">
        <f>IF(AU17="","",VLOOKUP(AU17,'【記載例】シフト記号表（勤務時間帯）'!$C$6:$L$47,10,FALSE))</f>
        <v/>
      </c>
      <c r="AV18" s="169" t="str">
        <f>IF(AV17="","",VLOOKUP(AV17,'【記載例】シフト記号表（勤務時間帯）'!$C$6:$L$47,10,FALSE))</f>
        <v/>
      </c>
      <c r="AW18" s="169">
        <f>IF(AW17="","",VLOOKUP(AW17,'【記載例】シフト記号表（勤務時間帯）'!$C$6:$L$47,10,FALSE))</f>
        <v>8</v>
      </c>
      <c r="AX18" s="185">
        <f>IF(AX17="","",VLOOKUP(AX17,'【記載例】シフト記号表（勤務時間帯）'!$C$6:$L$47,10,FALSE))</f>
        <v>8</v>
      </c>
      <c r="AY18" s="157" t="str">
        <f>IF(AY17="","",VLOOKUP(AY17,'【記載例】シフト記号表（勤務時間帯）'!$C$6:$L$47,10,FALSE))</f>
        <v/>
      </c>
      <c r="AZ18" s="169" t="str">
        <f>IF(AZ17="","",VLOOKUP(AZ17,'【記載例】シフト記号表（勤務時間帯）'!$C$6:$L$47,10,FALSE))</f>
        <v/>
      </c>
      <c r="BA18" s="169" t="str">
        <f>IF(BA17="","",VLOOKUP(BA17,'【記載例】シフト記号表（勤務時間帯）'!$C$6:$L$47,10,FALSE))</f>
        <v/>
      </c>
      <c r="BB18" s="220">
        <f>IF($BE$3="４週",SUM(W18:AX18),IF($BE$3="暦月",SUM(W18:BA18),""))</f>
        <v>160</v>
      </c>
      <c r="BC18" s="229"/>
      <c r="BD18" s="238">
        <f>IF($BE$3="４週",BB18/4,IF($BE$3="暦月",(BB18/($BE$8/7)),""))</f>
        <v>40</v>
      </c>
      <c r="BE18" s="229"/>
      <c r="BF18" s="251"/>
      <c r="BG18" s="258"/>
      <c r="BH18" s="258"/>
      <c r="BI18" s="258"/>
      <c r="BJ18" s="268"/>
    </row>
    <row r="19" spans="2:62" ht="20.25" customHeight="1">
      <c r="B19" s="11">
        <f>B17+1</f>
        <v>2</v>
      </c>
      <c r="C19" s="25" t="s">
        <v>136</v>
      </c>
      <c r="D19" s="36"/>
      <c r="E19" s="44"/>
      <c r="F19" s="49"/>
      <c r="G19" s="44"/>
      <c r="H19" s="49"/>
      <c r="I19" s="57" t="s">
        <v>21</v>
      </c>
      <c r="J19" s="71"/>
      <c r="K19" s="77" t="s">
        <v>139</v>
      </c>
      <c r="L19" s="93"/>
      <c r="M19" s="93"/>
      <c r="N19" s="36"/>
      <c r="O19" s="100" t="s">
        <v>171</v>
      </c>
      <c r="P19" s="105"/>
      <c r="Q19" s="105"/>
      <c r="R19" s="105"/>
      <c r="S19" s="116"/>
      <c r="T19" s="124" t="s">
        <v>43</v>
      </c>
      <c r="U19" s="132"/>
      <c r="V19" s="144"/>
      <c r="W19" s="158" t="s">
        <v>69</v>
      </c>
      <c r="X19" s="170" t="s">
        <v>69</v>
      </c>
      <c r="Y19" s="170"/>
      <c r="Z19" s="170"/>
      <c r="AA19" s="170" t="s">
        <v>69</v>
      </c>
      <c r="AB19" s="170" t="s">
        <v>69</v>
      </c>
      <c r="AC19" s="186" t="s">
        <v>69</v>
      </c>
      <c r="AD19" s="158" t="s">
        <v>69</v>
      </c>
      <c r="AE19" s="170" t="s">
        <v>69</v>
      </c>
      <c r="AF19" s="170"/>
      <c r="AG19" s="170" t="s">
        <v>69</v>
      </c>
      <c r="AH19" s="170" t="s">
        <v>69</v>
      </c>
      <c r="AI19" s="170" t="s">
        <v>69</v>
      </c>
      <c r="AJ19" s="186"/>
      <c r="AK19" s="158" t="s">
        <v>69</v>
      </c>
      <c r="AL19" s="170" t="s">
        <v>69</v>
      </c>
      <c r="AM19" s="170" t="s">
        <v>69</v>
      </c>
      <c r="AN19" s="170"/>
      <c r="AO19" s="170" t="s">
        <v>69</v>
      </c>
      <c r="AP19" s="170" t="s">
        <v>69</v>
      </c>
      <c r="AQ19" s="186"/>
      <c r="AR19" s="158" t="s">
        <v>69</v>
      </c>
      <c r="AS19" s="170" t="s">
        <v>69</v>
      </c>
      <c r="AT19" s="170"/>
      <c r="AU19" s="170"/>
      <c r="AV19" s="170" t="s">
        <v>69</v>
      </c>
      <c r="AW19" s="170" t="s">
        <v>69</v>
      </c>
      <c r="AX19" s="186" t="s">
        <v>69</v>
      </c>
      <c r="AY19" s="158"/>
      <c r="AZ19" s="170"/>
      <c r="BA19" s="213"/>
      <c r="BB19" s="221"/>
      <c r="BC19" s="230"/>
      <c r="BD19" s="239"/>
      <c r="BE19" s="247"/>
      <c r="BF19" s="252"/>
      <c r="BG19" s="259"/>
      <c r="BH19" s="259"/>
      <c r="BI19" s="259"/>
      <c r="BJ19" s="269"/>
    </row>
    <row r="20" spans="2:62" ht="20.25" customHeight="1">
      <c r="B20" s="12"/>
      <c r="C20" s="24"/>
      <c r="D20" s="35"/>
      <c r="E20" s="43"/>
      <c r="F20" s="48" t="str">
        <f>C19</f>
        <v>生活相談員</v>
      </c>
      <c r="G20" s="43"/>
      <c r="H20" s="48" t="str">
        <f>I19</f>
        <v>A</v>
      </c>
      <c r="I20" s="56"/>
      <c r="J20" s="70"/>
      <c r="K20" s="76"/>
      <c r="L20" s="92"/>
      <c r="M20" s="92"/>
      <c r="N20" s="35"/>
      <c r="O20" s="100"/>
      <c r="P20" s="105"/>
      <c r="Q20" s="105"/>
      <c r="R20" s="105"/>
      <c r="S20" s="116"/>
      <c r="T20" s="123" t="s">
        <v>82</v>
      </c>
      <c r="U20" s="131"/>
      <c r="V20" s="143"/>
      <c r="W20" s="157">
        <f>IF(W19="","",VLOOKUP(W19,'【記載例】シフト記号表（勤務時間帯）'!$C$6:$L$47,10,FALSE))</f>
        <v>8</v>
      </c>
      <c r="X20" s="169">
        <f>IF(X19="","",VLOOKUP(X19,'【記載例】シフト記号表（勤務時間帯）'!$C$6:$L$47,10,FALSE))</f>
        <v>8</v>
      </c>
      <c r="Y20" s="169" t="str">
        <f>IF(Y19="","",VLOOKUP(Y19,'【記載例】シフト記号表（勤務時間帯）'!$C$6:$L$47,10,FALSE))</f>
        <v/>
      </c>
      <c r="Z20" s="169" t="str">
        <f>IF(Z19="","",VLOOKUP(Z19,'【記載例】シフト記号表（勤務時間帯）'!$C$6:$L$47,10,FALSE))</f>
        <v/>
      </c>
      <c r="AA20" s="169">
        <f>IF(AA19="","",VLOOKUP(AA19,'【記載例】シフト記号表（勤務時間帯）'!$C$6:$L$47,10,FALSE))</f>
        <v>8</v>
      </c>
      <c r="AB20" s="169">
        <f>IF(AB19="","",VLOOKUP(AB19,'【記載例】シフト記号表（勤務時間帯）'!$C$6:$L$47,10,FALSE))</f>
        <v>8</v>
      </c>
      <c r="AC20" s="185">
        <f>IF(AC19="","",VLOOKUP(AC19,'【記載例】シフト記号表（勤務時間帯）'!$C$6:$L$47,10,FALSE))</f>
        <v>8</v>
      </c>
      <c r="AD20" s="157">
        <f>IF(AD19="","",VLOOKUP(AD19,'【記載例】シフト記号表（勤務時間帯）'!$C$6:$L$47,10,FALSE))</f>
        <v>8</v>
      </c>
      <c r="AE20" s="169">
        <f>IF(AE19="","",VLOOKUP(AE19,'【記載例】シフト記号表（勤務時間帯）'!$C$6:$L$47,10,FALSE))</f>
        <v>8</v>
      </c>
      <c r="AF20" s="169" t="str">
        <f>IF(AF19="","",VLOOKUP(AF19,'【記載例】シフト記号表（勤務時間帯）'!$C$6:$L$47,10,FALSE))</f>
        <v/>
      </c>
      <c r="AG20" s="169">
        <f>IF(AG19="","",VLOOKUP(AG19,'【記載例】シフト記号表（勤務時間帯）'!$C$6:$L$47,10,FALSE))</f>
        <v>8</v>
      </c>
      <c r="AH20" s="169">
        <f>IF(AH19="","",VLOOKUP(AH19,'【記載例】シフト記号表（勤務時間帯）'!$C$6:$L$47,10,FALSE))</f>
        <v>8</v>
      </c>
      <c r="AI20" s="169">
        <f>IF(AI19="","",VLOOKUP(AI19,'【記載例】シフト記号表（勤務時間帯）'!$C$6:$L$47,10,FALSE))</f>
        <v>8</v>
      </c>
      <c r="AJ20" s="185" t="str">
        <f>IF(AJ19="","",VLOOKUP(AJ19,'【記載例】シフト記号表（勤務時間帯）'!$C$6:$L$47,10,FALSE))</f>
        <v/>
      </c>
      <c r="AK20" s="157">
        <f>IF(AK19="","",VLOOKUP(AK19,'【記載例】シフト記号表（勤務時間帯）'!$C$6:$L$47,10,FALSE))</f>
        <v>8</v>
      </c>
      <c r="AL20" s="169">
        <f>IF(AL19="","",VLOOKUP(AL19,'【記載例】シフト記号表（勤務時間帯）'!$C$6:$L$47,10,FALSE))</f>
        <v>8</v>
      </c>
      <c r="AM20" s="169">
        <f>IF(AM19="","",VLOOKUP(AM19,'【記載例】シフト記号表（勤務時間帯）'!$C$6:$L$47,10,FALSE))</f>
        <v>8</v>
      </c>
      <c r="AN20" s="169" t="str">
        <f>IF(AN19="","",VLOOKUP(AN19,'【記載例】シフト記号表（勤務時間帯）'!$C$6:$L$47,10,FALSE))</f>
        <v/>
      </c>
      <c r="AO20" s="169">
        <f>IF(AO19="","",VLOOKUP(AO19,'【記載例】シフト記号表（勤務時間帯）'!$C$6:$L$47,10,FALSE))</f>
        <v>8</v>
      </c>
      <c r="AP20" s="169">
        <f>IF(AP19="","",VLOOKUP(AP19,'【記載例】シフト記号表（勤務時間帯）'!$C$6:$L$47,10,FALSE))</f>
        <v>8</v>
      </c>
      <c r="AQ20" s="185" t="str">
        <f>IF(AQ19="","",VLOOKUP(AQ19,'【記載例】シフト記号表（勤務時間帯）'!$C$6:$L$47,10,FALSE))</f>
        <v/>
      </c>
      <c r="AR20" s="157">
        <f>IF(AR19="","",VLOOKUP(AR19,'【記載例】シフト記号表（勤務時間帯）'!$C$6:$L$47,10,FALSE))</f>
        <v>8</v>
      </c>
      <c r="AS20" s="169">
        <f>IF(AS19="","",VLOOKUP(AS19,'【記載例】シフト記号表（勤務時間帯）'!$C$6:$L$47,10,FALSE))</f>
        <v>8</v>
      </c>
      <c r="AT20" s="169" t="str">
        <f>IF(AT19="","",VLOOKUP(AT19,'【記載例】シフト記号表（勤務時間帯）'!$C$6:$L$47,10,FALSE))</f>
        <v/>
      </c>
      <c r="AU20" s="169" t="str">
        <f>IF(AU19="","",VLOOKUP(AU19,'【記載例】シフト記号表（勤務時間帯）'!$C$6:$L$47,10,FALSE))</f>
        <v/>
      </c>
      <c r="AV20" s="169">
        <f>IF(AV19="","",VLOOKUP(AV19,'【記載例】シフト記号表（勤務時間帯）'!$C$6:$L$47,10,FALSE))</f>
        <v>8</v>
      </c>
      <c r="AW20" s="169">
        <f>IF(AW19="","",VLOOKUP(AW19,'【記載例】シフト記号表（勤務時間帯）'!$C$6:$L$47,10,FALSE))</f>
        <v>8</v>
      </c>
      <c r="AX20" s="185">
        <f>IF(AX19="","",VLOOKUP(AX19,'【記載例】シフト記号表（勤務時間帯）'!$C$6:$L$47,10,FALSE))</f>
        <v>8</v>
      </c>
      <c r="AY20" s="157" t="str">
        <f>IF(AY19="","",VLOOKUP(AY19,'【記載例】シフト記号表（勤務時間帯）'!$C$6:$L$47,10,FALSE))</f>
        <v/>
      </c>
      <c r="AZ20" s="169" t="str">
        <f>IF(AZ19="","",VLOOKUP(AZ19,'【記載例】シフト記号表（勤務時間帯）'!$C$6:$L$47,10,FALSE))</f>
        <v/>
      </c>
      <c r="BA20" s="169" t="str">
        <f>IF(BA19="","",VLOOKUP(BA19,'【記載例】シフト記号表（勤務時間帯）'!$C$6:$L$47,10,FALSE))</f>
        <v/>
      </c>
      <c r="BB20" s="220">
        <f>IF($BE$3="４週",SUM(W20:AX20),IF($BE$3="暦月",SUM(W20:BA20),""))</f>
        <v>160</v>
      </c>
      <c r="BC20" s="229"/>
      <c r="BD20" s="238">
        <f>IF($BE$3="４週",BB20/4,IF($BE$3="暦月",(BB20/($BE$8/7)),""))</f>
        <v>40</v>
      </c>
      <c r="BE20" s="229"/>
      <c r="BF20" s="251"/>
      <c r="BG20" s="258"/>
      <c r="BH20" s="258"/>
      <c r="BI20" s="258"/>
      <c r="BJ20" s="268"/>
    </row>
    <row r="21" spans="2:62" ht="20.25" customHeight="1">
      <c r="B21" s="11">
        <f>B19+1</f>
        <v>3</v>
      </c>
      <c r="C21" s="25" t="s">
        <v>232</v>
      </c>
      <c r="D21" s="36"/>
      <c r="E21" s="43"/>
      <c r="F21" s="48"/>
      <c r="G21" s="43"/>
      <c r="H21" s="48"/>
      <c r="I21" s="57" t="s">
        <v>21</v>
      </c>
      <c r="J21" s="71"/>
      <c r="K21" s="77" t="s">
        <v>99</v>
      </c>
      <c r="L21" s="93"/>
      <c r="M21" s="93"/>
      <c r="N21" s="36"/>
      <c r="O21" s="100" t="s">
        <v>172</v>
      </c>
      <c r="P21" s="105"/>
      <c r="Q21" s="105"/>
      <c r="R21" s="105"/>
      <c r="S21" s="116"/>
      <c r="T21" s="124" t="s">
        <v>43</v>
      </c>
      <c r="U21" s="132"/>
      <c r="V21" s="144"/>
      <c r="W21" s="158" t="s">
        <v>69</v>
      </c>
      <c r="X21" s="170" t="s">
        <v>69</v>
      </c>
      <c r="Y21" s="170" t="s">
        <v>69</v>
      </c>
      <c r="Z21" s="170"/>
      <c r="AA21" s="170"/>
      <c r="AB21" s="170" t="s">
        <v>69</v>
      </c>
      <c r="AC21" s="186" t="s">
        <v>69</v>
      </c>
      <c r="AD21" s="158" t="s">
        <v>69</v>
      </c>
      <c r="AE21" s="170" t="s">
        <v>69</v>
      </c>
      <c r="AF21" s="170" t="s">
        <v>69</v>
      </c>
      <c r="AG21" s="170"/>
      <c r="AH21" s="170"/>
      <c r="AI21" s="170" t="s">
        <v>69</v>
      </c>
      <c r="AJ21" s="186" t="s">
        <v>69</v>
      </c>
      <c r="AK21" s="158" t="s">
        <v>69</v>
      </c>
      <c r="AL21" s="170" t="s">
        <v>69</v>
      </c>
      <c r="AM21" s="170" t="s">
        <v>69</v>
      </c>
      <c r="AN21" s="170"/>
      <c r="AO21" s="170"/>
      <c r="AP21" s="170" t="s">
        <v>69</v>
      </c>
      <c r="AQ21" s="186" t="s">
        <v>69</v>
      </c>
      <c r="AR21" s="158" t="s">
        <v>69</v>
      </c>
      <c r="AS21" s="170" t="s">
        <v>69</v>
      </c>
      <c r="AT21" s="170" t="s">
        <v>69</v>
      </c>
      <c r="AU21" s="170"/>
      <c r="AV21" s="170"/>
      <c r="AW21" s="170" t="s">
        <v>69</v>
      </c>
      <c r="AX21" s="186" t="s">
        <v>69</v>
      </c>
      <c r="AY21" s="158"/>
      <c r="AZ21" s="170"/>
      <c r="BA21" s="213"/>
      <c r="BB21" s="221"/>
      <c r="BC21" s="230"/>
      <c r="BD21" s="239"/>
      <c r="BE21" s="247"/>
      <c r="BF21" s="252"/>
      <c r="BG21" s="259"/>
      <c r="BH21" s="259"/>
      <c r="BI21" s="259"/>
      <c r="BJ21" s="269"/>
    </row>
    <row r="22" spans="2:62" ht="20.25" customHeight="1">
      <c r="B22" s="12"/>
      <c r="C22" s="24"/>
      <c r="D22" s="35"/>
      <c r="E22" s="43"/>
      <c r="F22" s="48" t="str">
        <f>C21</f>
        <v>計画作成担当者</v>
      </c>
      <c r="G22" s="43"/>
      <c r="H22" s="48" t="str">
        <f>I21</f>
        <v>A</v>
      </c>
      <c r="I22" s="56"/>
      <c r="J22" s="70"/>
      <c r="K22" s="76"/>
      <c r="L22" s="92"/>
      <c r="M22" s="92"/>
      <c r="N22" s="35"/>
      <c r="O22" s="100"/>
      <c r="P22" s="105"/>
      <c r="Q22" s="105"/>
      <c r="R22" s="105"/>
      <c r="S22" s="116"/>
      <c r="T22" s="123" t="s">
        <v>82</v>
      </c>
      <c r="U22" s="131"/>
      <c r="V22" s="143"/>
      <c r="W22" s="157">
        <f>IF(W21="","",VLOOKUP(W21,'【記載例】シフト記号表（勤務時間帯）'!$C$6:$L$47,10,FALSE))</f>
        <v>8</v>
      </c>
      <c r="X22" s="169">
        <f>IF(X21="","",VLOOKUP(X21,'【記載例】シフト記号表（勤務時間帯）'!$C$6:$L$47,10,FALSE))</f>
        <v>8</v>
      </c>
      <c r="Y22" s="169">
        <f>IF(Y21="","",VLOOKUP(Y21,'【記載例】シフト記号表（勤務時間帯）'!$C$6:$L$47,10,FALSE))</f>
        <v>8</v>
      </c>
      <c r="Z22" s="169" t="str">
        <f>IF(Z21="","",VLOOKUP(Z21,'【記載例】シフト記号表（勤務時間帯）'!$C$6:$L$47,10,FALSE))</f>
        <v/>
      </c>
      <c r="AA22" s="169" t="str">
        <f>IF(AA21="","",VLOOKUP(AA21,'【記載例】シフト記号表（勤務時間帯）'!$C$6:$L$47,10,FALSE))</f>
        <v/>
      </c>
      <c r="AB22" s="169">
        <f>IF(AB21="","",VLOOKUP(AB21,'【記載例】シフト記号表（勤務時間帯）'!$C$6:$L$47,10,FALSE))</f>
        <v>8</v>
      </c>
      <c r="AC22" s="185">
        <f>IF(AC21="","",VLOOKUP(AC21,'【記載例】シフト記号表（勤務時間帯）'!$C$6:$L$47,10,FALSE))</f>
        <v>8</v>
      </c>
      <c r="AD22" s="157">
        <f>IF(AD21="","",VLOOKUP(AD21,'【記載例】シフト記号表（勤務時間帯）'!$C$6:$L$47,10,FALSE))</f>
        <v>8</v>
      </c>
      <c r="AE22" s="169">
        <f>IF(AE21="","",VLOOKUP(AE21,'【記載例】シフト記号表（勤務時間帯）'!$C$6:$L$47,10,FALSE))</f>
        <v>8</v>
      </c>
      <c r="AF22" s="169">
        <f>IF(AF21="","",VLOOKUP(AF21,'【記載例】シフト記号表（勤務時間帯）'!$C$6:$L$47,10,FALSE))</f>
        <v>8</v>
      </c>
      <c r="AG22" s="169" t="str">
        <f>IF(AG21="","",VLOOKUP(AG21,'【記載例】シフト記号表（勤務時間帯）'!$C$6:$L$47,10,FALSE))</f>
        <v/>
      </c>
      <c r="AH22" s="169" t="str">
        <f>IF(AH21="","",VLOOKUP(AH21,'【記載例】シフト記号表（勤務時間帯）'!$C$6:$L$47,10,FALSE))</f>
        <v/>
      </c>
      <c r="AI22" s="169">
        <f>IF(AI21="","",VLOOKUP(AI21,'【記載例】シフト記号表（勤務時間帯）'!$C$6:$L$47,10,FALSE))</f>
        <v>8</v>
      </c>
      <c r="AJ22" s="185">
        <f>IF(AJ21="","",VLOOKUP(AJ21,'【記載例】シフト記号表（勤務時間帯）'!$C$6:$L$47,10,FALSE))</f>
        <v>8</v>
      </c>
      <c r="AK22" s="157">
        <f>IF(AK21="","",VLOOKUP(AK21,'【記載例】シフト記号表（勤務時間帯）'!$C$6:$L$47,10,FALSE))</f>
        <v>8</v>
      </c>
      <c r="AL22" s="169">
        <f>IF(AL21="","",VLOOKUP(AL21,'【記載例】シフト記号表（勤務時間帯）'!$C$6:$L$47,10,FALSE))</f>
        <v>8</v>
      </c>
      <c r="AM22" s="169">
        <f>IF(AM21="","",VLOOKUP(AM21,'【記載例】シフト記号表（勤務時間帯）'!$C$6:$L$47,10,FALSE))</f>
        <v>8</v>
      </c>
      <c r="AN22" s="169" t="str">
        <f>IF(AN21="","",VLOOKUP(AN21,'【記載例】シフト記号表（勤務時間帯）'!$C$6:$L$47,10,FALSE))</f>
        <v/>
      </c>
      <c r="AO22" s="169" t="str">
        <f>IF(AO21="","",VLOOKUP(AO21,'【記載例】シフト記号表（勤務時間帯）'!$C$6:$L$47,10,FALSE))</f>
        <v/>
      </c>
      <c r="AP22" s="169">
        <f>IF(AP21="","",VLOOKUP(AP21,'【記載例】シフト記号表（勤務時間帯）'!$C$6:$L$47,10,FALSE))</f>
        <v>8</v>
      </c>
      <c r="AQ22" s="185">
        <f>IF(AQ21="","",VLOOKUP(AQ21,'【記載例】シフト記号表（勤務時間帯）'!$C$6:$L$47,10,FALSE))</f>
        <v>8</v>
      </c>
      <c r="AR22" s="157">
        <f>IF(AR21="","",VLOOKUP(AR21,'【記載例】シフト記号表（勤務時間帯）'!$C$6:$L$47,10,FALSE))</f>
        <v>8</v>
      </c>
      <c r="AS22" s="169">
        <f>IF(AS21="","",VLOOKUP(AS21,'【記載例】シフト記号表（勤務時間帯）'!$C$6:$L$47,10,FALSE))</f>
        <v>8</v>
      </c>
      <c r="AT22" s="169">
        <f>IF(AT21="","",VLOOKUP(AT21,'【記載例】シフト記号表（勤務時間帯）'!$C$6:$L$47,10,FALSE))</f>
        <v>8</v>
      </c>
      <c r="AU22" s="169" t="str">
        <f>IF(AU21="","",VLOOKUP(AU21,'【記載例】シフト記号表（勤務時間帯）'!$C$6:$L$47,10,FALSE))</f>
        <v/>
      </c>
      <c r="AV22" s="169" t="str">
        <f>IF(AV21="","",VLOOKUP(AV21,'【記載例】シフト記号表（勤務時間帯）'!$C$6:$L$47,10,FALSE))</f>
        <v/>
      </c>
      <c r="AW22" s="169">
        <f>IF(AW21="","",VLOOKUP(AW21,'【記載例】シフト記号表（勤務時間帯）'!$C$6:$L$47,10,FALSE))</f>
        <v>8</v>
      </c>
      <c r="AX22" s="185">
        <f>IF(AX21="","",VLOOKUP(AX21,'【記載例】シフト記号表（勤務時間帯）'!$C$6:$L$47,10,FALSE))</f>
        <v>8</v>
      </c>
      <c r="AY22" s="157" t="str">
        <f>IF(AY21="","",VLOOKUP(AY21,'【記載例】シフト記号表（勤務時間帯）'!$C$6:$L$47,10,FALSE))</f>
        <v/>
      </c>
      <c r="AZ22" s="169" t="str">
        <f>IF(AZ21="","",VLOOKUP(AZ21,'【記載例】シフト記号表（勤務時間帯）'!$C$6:$L$47,10,FALSE))</f>
        <v/>
      </c>
      <c r="BA22" s="169" t="str">
        <f>IF(BA21="","",VLOOKUP(BA21,'【記載例】シフト記号表（勤務時間帯）'!$C$6:$L$47,10,FALSE))</f>
        <v/>
      </c>
      <c r="BB22" s="220">
        <f>IF($BE$3="４週",SUM(W22:AX22),IF($BE$3="暦月",SUM(W22:BA22),""))</f>
        <v>160</v>
      </c>
      <c r="BC22" s="229"/>
      <c r="BD22" s="238">
        <f>IF($BE$3="４週",BB22/4,IF($BE$3="暦月",(BB22/($BE$8/7)),""))</f>
        <v>40</v>
      </c>
      <c r="BE22" s="229"/>
      <c r="BF22" s="251"/>
      <c r="BG22" s="258"/>
      <c r="BH22" s="258"/>
      <c r="BI22" s="258"/>
      <c r="BJ22" s="268"/>
    </row>
    <row r="23" spans="2:62" ht="20.25" customHeight="1">
      <c r="B23" s="11">
        <f>B21+1</f>
        <v>4</v>
      </c>
      <c r="C23" s="25" t="s">
        <v>138</v>
      </c>
      <c r="D23" s="36"/>
      <c r="E23" s="43"/>
      <c r="F23" s="48"/>
      <c r="G23" s="43"/>
      <c r="H23" s="48"/>
      <c r="I23" s="57" t="s">
        <v>4</v>
      </c>
      <c r="J23" s="71"/>
      <c r="K23" s="77" t="s">
        <v>147</v>
      </c>
      <c r="L23" s="93"/>
      <c r="M23" s="93"/>
      <c r="N23" s="36"/>
      <c r="O23" s="100" t="s">
        <v>173</v>
      </c>
      <c r="P23" s="105"/>
      <c r="Q23" s="105"/>
      <c r="R23" s="105"/>
      <c r="S23" s="116"/>
      <c r="T23" s="124" t="s">
        <v>43</v>
      </c>
      <c r="U23" s="132"/>
      <c r="V23" s="144"/>
      <c r="W23" s="158" t="s">
        <v>74</v>
      </c>
      <c r="X23" s="170" t="s">
        <v>74</v>
      </c>
      <c r="Y23" s="170" t="s">
        <v>74</v>
      </c>
      <c r="Z23" s="170"/>
      <c r="AA23" s="170"/>
      <c r="AB23" s="170" t="s">
        <v>74</v>
      </c>
      <c r="AC23" s="186" t="s">
        <v>74</v>
      </c>
      <c r="AD23" s="158" t="s">
        <v>74</v>
      </c>
      <c r="AE23" s="170" t="s">
        <v>74</v>
      </c>
      <c r="AF23" s="170" t="s">
        <v>74</v>
      </c>
      <c r="AG23" s="170"/>
      <c r="AH23" s="170"/>
      <c r="AI23" s="170" t="s">
        <v>74</v>
      </c>
      <c r="AJ23" s="186" t="s">
        <v>74</v>
      </c>
      <c r="AK23" s="158" t="s">
        <v>74</v>
      </c>
      <c r="AL23" s="170" t="s">
        <v>74</v>
      </c>
      <c r="AM23" s="170" t="s">
        <v>74</v>
      </c>
      <c r="AN23" s="170"/>
      <c r="AO23" s="170"/>
      <c r="AP23" s="170" t="s">
        <v>74</v>
      </c>
      <c r="AQ23" s="186" t="s">
        <v>74</v>
      </c>
      <c r="AR23" s="158" t="s">
        <v>74</v>
      </c>
      <c r="AS23" s="170" t="s">
        <v>74</v>
      </c>
      <c r="AT23" s="170" t="s">
        <v>74</v>
      </c>
      <c r="AU23" s="170"/>
      <c r="AV23" s="170"/>
      <c r="AW23" s="170" t="s">
        <v>74</v>
      </c>
      <c r="AX23" s="186" t="s">
        <v>74</v>
      </c>
      <c r="AY23" s="158"/>
      <c r="AZ23" s="170"/>
      <c r="BA23" s="213"/>
      <c r="BB23" s="221"/>
      <c r="BC23" s="230"/>
      <c r="BD23" s="239"/>
      <c r="BE23" s="247"/>
      <c r="BF23" s="252"/>
      <c r="BG23" s="259"/>
      <c r="BH23" s="259"/>
      <c r="BI23" s="259"/>
      <c r="BJ23" s="269"/>
    </row>
    <row r="24" spans="2:62" ht="20.25" customHeight="1">
      <c r="B24" s="12"/>
      <c r="C24" s="24"/>
      <c r="D24" s="35"/>
      <c r="E24" s="43"/>
      <c r="F24" s="48" t="str">
        <f>C23</f>
        <v>機能訓練指導員</v>
      </c>
      <c r="G24" s="43"/>
      <c r="H24" s="48" t="str">
        <f>I23</f>
        <v>B</v>
      </c>
      <c r="I24" s="56"/>
      <c r="J24" s="70"/>
      <c r="K24" s="76"/>
      <c r="L24" s="92"/>
      <c r="M24" s="92"/>
      <c r="N24" s="35"/>
      <c r="O24" s="100"/>
      <c r="P24" s="105"/>
      <c r="Q24" s="105"/>
      <c r="R24" s="105"/>
      <c r="S24" s="116"/>
      <c r="T24" s="123" t="s">
        <v>82</v>
      </c>
      <c r="U24" s="131"/>
      <c r="V24" s="143"/>
      <c r="W24" s="157">
        <f>IF(W23="","",VLOOKUP(W23,'【記載例】シフト記号表（勤務時間帯）'!$C$6:$L$47,10,FALSE))</f>
        <v>4.0000000000000009</v>
      </c>
      <c r="X24" s="169">
        <f>IF(X23="","",VLOOKUP(X23,'【記載例】シフト記号表（勤務時間帯）'!$C$6:$L$47,10,FALSE))</f>
        <v>4.0000000000000009</v>
      </c>
      <c r="Y24" s="169">
        <f>IF(Y23="","",VLOOKUP(Y23,'【記載例】シフト記号表（勤務時間帯）'!$C$6:$L$47,10,FALSE))</f>
        <v>4.0000000000000009</v>
      </c>
      <c r="Z24" s="169" t="str">
        <f>IF(Z23="","",VLOOKUP(Z23,'【記載例】シフト記号表（勤務時間帯）'!$C$6:$L$47,10,FALSE))</f>
        <v/>
      </c>
      <c r="AA24" s="169" t="str">
        <f>IF(AA23="","",VLOOKUP(AA23,'【記載例】シフト記号表（勤務時間帯）'!$C$6:$L$47,10,FALSE))</f>
        <v/>
      </c>
      <c r="AB24" s="169">
        <f>IF(AB23="","",VLOOKUP(AB23,'【記載例】シフト記号表（勤務時間帯）'!$C$6:$L$47,10,FALSE))</f>
        <v>4.0000000000000009</v>
      </c>
      <c r="AC24" s="185">
        <f>IF(AC23="","",VLOOKUP(AC23,'【記載例】シフト記号表（勤務時間帯）'!$C$6:$L$47,10,FALSE))</f>
        <v>4.0000000000000009</v>
      </c>
      <c r="AD24" s="157">
        <f>IF(AD23="","",VLOOKUP(AD23,'【記載例】シフト記号表（勤務時間帯）'!$C$6:$L$47,10,FALSE))</f>
        <v>4.0000000000000009</v>
      </c>
      <c r="AE24" s="169">
        <f>IF(AE23="","",VLOOKUP(AE23,'【記載例】シフト記号表（勤務時間帯）'!$C$6:$L$47,10,FALSE))</f>
        <v>4.0000000000000009</v>
      </c>
      <c r="AF24" s="169">
        <f>IF(AF23="","",VLOOKUP(AF23,'【記載例】シフト記号表（勤務時間帯）'!$C$6:$L$47,10,FALSE))</f>
        <v>4.0000000000000009</v>
      </c>
      <c r="AG24" s="169" t="str">
        <f>IF(AG23="","",VLOOKUP(AG23,'【記載例】シフト記号表（勤務時間帯）'!$C$6:$L$47,10,FALSE))</f>
        <v/>
      </c>
      <c r="AH24" s="169" t="str">
        <f>IF(AH23="","",VLOOKUP(AH23,'【記載例】シフト記号表（勤務時間帯）'!$C$6:$L$47,10,FALSE))</f>
        <v/>
      </c>
      <c r="AI24" s="169">
        <f>IF(AI23="","",VLOOKUP(AI23,'【記載例】シフト記号表（勤務時間帯）'!$C$6:$L$47,10,FALSE))</f>
        <v>4.0000000000000009</v>
      </c>
      <c r="AJ24" s="185">
        <f>IF(AJ23="","",VLOOKUP(AJ23,'【記載例】シフト記号表（勤務時間帯）'!$C$6:$L$47,10,FALSE))</f>
        <v>4.0000000000000009</v>
      </c>
      <c r="AK24" s="157">
        <f>IF(AK23="","",VLOOKUP(AK23,'【記載例】シフト記号表（勤務時間帯）'!$C$6:$L$47,10,FALSE))</f>
        <v>4.0000000000000009</v>
      </c>
      <c r="AL24" s="169">
        <f>IF(AL23="","",VLOOKUP(AL23,'【記載例】シフト記号表（勤務時間帯）'!$C$6:$L$47,10,FALSE))</f>
        <v>4.0000000000000009</v>
      </c>
      <c r="AM24" s="169">
        <f>IF(AM23="","",VLOOKUP(AM23,'【記載例】シフト記号表（勤務時間帯）'!$C$6:$L$47,10,FALSE))</f>
        <v>4.0000000000000009</v>
      </c>
      <c r="AN24" s="169" t="str">
        <f>IF(AN23="","",VLOOKUP(AN23,'【記載例】シフト記号表（勤務時間帯）'!$C$6:$L$47,10,FALSE))</f>
        <v/>
      </c>
      <c r="AO24" s="169" t="str">
        <f>IF(AO23="","",VLOOKUP(AO23,'【記載例】シフト記号表（勤務時間帯）'!$C$6:$L$47,10,FALSE))</f>
        <v/>
      </c>
      <c r="AP24" s="169">
        <f>IF(AP23="","",VLOOKUP(AP23,'【記載例】シフト記号表（勤務時間帯）'!$C$6:$L$47,10,FALSE))</f>
        <v>4.0000000000000009</v>
      </c>
      <c r="AQ24" s="185">
        <f>IF(AQ23="","",VLOOKUP(AQ23,'【記載例】シフト記号表（勤務時間帯）'!$C$6:$L$47,10,FALSE))</f>
        <v>4.0000000000000009</v>
      </c>
      <c r="AR24" s="157">
        <f>IF(AR23="","",VLOOKUP(AR23,'【記載例】シフト記号表（勤務時間帯）'!$C$6:$L$47,10,FALSE))</f>
        <v>4.0000000000000009</v>
      </c>
      <c r="AS24" s="169">
        <f>IF(AS23="","",VLOOKUP(AS23,'【記載例】シフト記号表（勤務時間帯）'!$C$6:$L$47,10,FALSE))</f>
        <v>4.0000000000000009</v>
      </c>
      <c r="AT24" s="169">
        <f>IF(AT23="","",VLOOKUP(AT23,'【記載例】シフト記号表（勤務時間帯）'!$C$6:$L$47,10,FALSE))</f>
        <v>4.0000000000000009</v>
      </c>
      <c r="AU24" s="169" t="str">
        <f>IF(AU23="","",VLOOKUP(AU23,'【記載例】シフト記号表（勤務時間帯）'!$C$6:$L$47,10,FALSE))</f>
        <v/>
      </c>
      <c r="AV24" s="169" t="str">
        <f>IF(AV23="","",VLOOKUP(AV23,'【記載例】シフト記号表（勤務時間帯）'!$C$6:$L$47,10,FALSE))</f>
        <v/>
      </c>
      <c r="AW24" s="169">
        <f>IF(AW23="","",VLOOKUP(AW23,'【記載例】シフト記号表（勤務時間帯）'!$C$6:$L$47,10,FALSE))</f>
        <v>4.0000000000000009</v>
      </c>
      <c r="AX24" s="185">
        <f>IF(AX23="","",VLOOKUP(AX23,'【記載例】シフト記号表（勤務時間帯）'!$C$6:$L$47,10,FALSE))</f>
        <v>4.0000000000000009</v>
      </c>
      <c r="AY24" s="157" t="str">
        <f>IF(AY23="","",VLOOKUP(AY23,'【記載例】シフト記号表（勤務時間帯）'!$C$6:$L$47,10,FALSE))</f>
        <v/>
      </c>
      <c r="AZ24" s="169" t="str">
        <f>IF(AZ23="","",VLOOKUP(AZ23,'【記載例】シフト記号表（勤務時間帯）'!$C$6:$L$47,10,FALSE))</f>
        <v/>
      </c>
      <c r="BA24" s="169" t="str">
        <f>IF(BA23="","",VLOOKUP(BA23,'【記載例】シフト記号表（勤務時間帯）'!$C$6:$L$47,10,FALSE))</f>
        <v/>
      </c>
      <c r="BB24" s="220">
        <f>IF($BE$3="４週",SUM(W24:AX24),IF($BE$3="暦月",SUM(W24:BA24),""))</f>
        <v>80.000000000000014</v>
      </c>
      <c r="BC24" s="229"/>
      <c r="BD24" s="238">
        <f>IF($BE$3="４週",BB24/4,IF($BE$3="暦月",(BB24/($BE$8/7)),""))</f>
        <v>20.000000000000004</v>
      </c>
      <c r="BE24" s="229"/>
      <c r="BF24" s="251"/>
      <c r="BG24" s="258"/>
      <c r="BH24" s="258"/>
      <c r="BI24" s="258"/>
      <c r="BJ24" s="268"/>
    </row>
    <row r="25" spans="2:62" ht="20.25" customHeight="1">
      <c r="B25" s="11">
        <f>B23+1</f>
        <v>5</v>
      </c>
      <c r="C25" s="25" t="s">
        <v>137</v>
      </c>
      <c r="D25" s="36"/>
      <c r="E25" s="43"/>
      <c r="F25" s="48"/>
      <c r="G25" s="43"/>
      <c r="H25" s="48"/>
      <c r="I25" s="57" t="s">
        <v>21</v>
      </c>
      <c r="J25" s="71"/>
      <c r="K25" s="77" t="s">
        <v>140</v>
      </c>
      <c r="L25" s="93"/>
      <c r="M25" s="93"/>
      <c r="N25" s="36"/>
      <c r="O25" s="100" t="s">
        <v>174</v>
      </c>
      <c r="P25" s="105"/>
      <c r="Q25" s="105"/>
      <c r="R25" s="105"/>
      <c r="S25" s="116"/>
      <c r="T25" s="124" t="s">
        <v>43</v>
      </c>
      <c r="U25" s="132"/>
      <c r="V25" s="144"/>
      <c r="W25" s="158" t="s">
        <v>69</v>
      </c>
      <c r="X25" s="170" t="s">
        <v>69</v>
      </c>
      <c r="Y25" s="170" t="s">
        <v>69</v>
      </c>
      <c r="Z25" s="170"/>
      <c r="AA25" s="170"/>
      <c r="AB25" s="170" t="s">
        <v>69</v>
      </c>
      <c r="AC25" s="186" t="s">
        <v>69</v>
      </c>
      <c r="AD25" s="158" t="s">
        <v>69</v>
      </c>
      <c r="AE25" s="170" t="s">
        <v>69</v>
      </c>
      <c r="AF25" s="170" t="s">
        <v>69</v>
      </c>
      <c r="AG25" s="170"/>
      <c r="AH25" s="170"/>
      <c r="AI25" s="170" t="s">
        <v>69</v>
      </c>
      <c r="AJ25" s="186" t="s">
        <v>69</v>
      </c>
      <c r="AK25" s="158" t="s">
        <v>69</v>
      </c>
      <c r="AL25" s="170" t="s">
        <v>69</v>
      </c>
      <c r="AM25" s="170" t="s">
        <v>69</v>
      </c>
      <c r="AN25" s="170"/>
      <c r="AO25" s="170"/>
      <c r="AP25" s="170" t="s">
        <v>69</v>
      </c>
      <c r="AQ25" s="186" t="s">
        <v>69</v>
      </c>
      <c r="AR25" s="158" t="s">
        <v>69</v>
      </c>
      <c r="AS25" s="170" t="s">
        <v>69</v>
      </c>
      <c r="AT25" s="170" t="s">
        <v>69</v>
      </c>
      <c r="AU25" s="170"/>
      <c r="AV25" s="170"/>
      <c r="AW25" s="170" t="s">
        <v>69</v>
      </c>
      <c r="AX25" s="186" t="s">
        <v>69</v>
      </c>
      <c r="AY25" s="158"/>
      <c r="AZ25" s="170"/>
      <c r="BA25" s="213"/>
      <c r="BB25" s="221"/>
      <c r="BC25" s="230"/>
      <c r="BD25" s="239"/>
      <c r="BE25" s="247"/>
      <c r="BF25" s="252"/>
      <c r="BG25" s="259"/>
      <c r="BH25" s="259"/>
      <c r="BI25" s="259"/>
      <c r="BJ25" s="269"/>
    </row>
    <row r="26" spans="2:62" ht="20.25" customHeight="1">
      <c r="B26" s="12"/>
      <c r="C26" s="24"/>
      <c r="D26" s="35"/>
      <c r="E26" s="43"/>
      <c r="F26" s="48" t="str">
        <f>C25</f>
        <v>看護職員</v>
      </c>
      <c r="G26" s="43"/>
      <c r="H26" s="48" t="str">
        <f>I25</f>
        <v>A</v>
      </c>
      <c r="I26" s="56"/>
      <c r="J26" s="70"/>
      <c r="K26" s="76"/>
      <c r="L26" s="92"/>
      <c r="M26" s="92"/>
      <c r="N26" s="35"/>
      <c r="O26" s="100"/>
      <c r="P26" s="105"/>
      <c r="Q26" s="105"/>
      <c r="R26" s="105"/>
      <c r="S26" s="116"/>
      <c r="T26" s="125" t="s">
        <v>82</v>
      </c>
      <c r="U26" s="133"/>
      <c r="V26" s="145"/>
      <c r="W26" s="157">
        <f>IF(W25="","",VLOOKUP(W25,'【記載例】シフト記号表（勤務時間帯）'!$C$6:$L$47,10,FALSE))</f>
        <v>8</v>
      </c>
      <c r="X26" s="169">
        <f>IF(X25="","",VLOOKUP(X25,'【記載例】シフト記号表（勤務時間帯）'!$C$6:$L$47,10,FALSE))</f>
        <v>8</v>
      </c>
      <c r="Y26" s="169">
        <f>IF(Y25="","",VLOOKUP(Y25,'【記載例】シフト記号表（勤務時間帯）'!$C$6:$L$47,10,FALSE))</f>
        <v>8</v>
      </c>
      <c r="Z26" s="169" t="str">
        <f>IF(Z25="","",VLOOKUP(Z25,'【記載例】シフト記号表（勤務時間帯）'!$C$6:$L$47,10,FALSE))</f>
        <v/>
      </c>
      <c r="AA26" s="169" t="str">
        <f>IF(AA25="","",VLOOKUP(AA25,'【記載例】シフト記号表（勤務時間帯）'!$C$6:$L$47,10,FALSE))</f>
        <v/>
      </c>
      <c r="AB26" s="169">
        <f>IF(AB25="","",VLOOKUP(AB25,'【記載例】シフト記号表（勤務時間帯）'!$C$6:$L$47,10,FALSE))</f>
        <v>8</v>
      </c>
      <c r="AC26" s="185">
        <f>IF(AC25="","",VLOOKUP(AC25,'【記載例】シフト記号表（勤務時間帯）'!$C$6:$L$47,10,FALSE))</f>
        <v>8</v>
      </c>
      <c r="AD26" s="157">
        <f>IF(AD25="","",VLOOKUP(AD25,'【記載例】シフト記号表（勤務時間帯）'!$C$6:$L$47,10,FALSE))</f>
        <v>8</v>
      </c>
      <c r="AE26" s="169">
        <f>IF(AE25="","",VLOOKUP(AE25,'【記載例】シフト記号表（勤務時間帯）'!$C$6:$L$47,10,FALSE))</f>
        <v>8</v>
      </c>
      <c r="AF26" s="169">
        <f>IF(AF25="","",VLOOKUP(AF25,'【記載例】シフト記号表（勤務時間帯）'!$C$6:$L$47,10,FALSE))</f>
        <v>8</v>
      </c>
      <c r="AG26" s="169" t="str">
        <f>IF(AG25="","",VLOOKUP(AG25,'【記載例】シフト記号表（勤務時間帯）'!$C$6:$L$47,10,FALSE))</f>
        <v/>
      </c>
      <c r="AH26" s="169" t="str">
        <f>IF(AH25="","",VLOOKUP(AH25,'【記載例】シフト記号表（勤務時間帯）'!$C$6:$L$47,10,FALSE))</f>
        <v/>
      </c>
      <c r="AI26" s="169">
        <f>IF(AI25="","",VLOOKUP(AI25,'【記載例】シフト記号表（勤務時間帯）'!$C$6:$L$47,10,FALSE))</f>
        <v>8</v>
      </c>
      <c r="AJ26" s="185">
        <f>IF(AJ25="","",VLOOKUP(AJ25,'【記載例】シフト記号表（勤務時間帯）'!$C$6:$L$47,10,FALSE))</f>
        <v>8</v>
      </c>
      <c r="AK26" s="157">
        <f>IF(AK25="","",VLOOKUP(AK25,'【記載例】シフト記号表（勤務時間帯）'!$C$6:$L$47,10,FALSE))</f>
        <v>8</v>
      </c>
      <c r="AL26" s="169">
        <f>IF(AL25="","",VLOOKUP(AL25,'【記載例】シフト記号表（勤務時間帯）'!$C$6:$L$47,10,FALSE))</f>
        <v>8</v>
      </c>
      <c r="AM26" s="169">
        <f>IF(AM25="","",VLOOKUP(AM25,'【記載例】シフト記号表（勤務時間帯）'!$C$6:$L$47,10,FALSE))</f>
        <v>8</v>
      </c>
      <c r="AN26" s="169" t="str">
        <f>IF(AN25="","",VLOOKUP(AN25,'【記載例】シフト記号表（勤務時間帯）'!$C$6:$L$47,10,FALSE))</f>
        <v/>
      </c>
      <c r="AO26" s="169" t="str">
        <f>IF(AO25="","",VLOOKUP(AO25,'【記載例】シフト記号表（勤務時間帯）'!$C$6:$L$47,10,FALSE))</f>
        <v/>
      </c>
      <c r="AP26" s="169">
        <f>IF(AP25="","",VLOOKUP(AP25,'【記載例】シフト記号表（勤務時間帯）'!$C$6:$L$47,10,FALSE))</f>
        <v>8</v>
      </c>
      <c r="AQ26" s="185">
        <f>IF(AQ25="","",VLOOKUP(AQ25,'【記載例】シフト記号表（勤務時間帯）'!$C$6:$L$47,10,FALSE))</f>
        <v>8</v>
      </c>
      <c r="AR26" s="157">
        <f>IF(AR25="","",VLOOKUP(AR25,'【記載例】シフト記号表（勤務時間帯）'!$C$6:$L$47,10,FALSE))</f>
        <v>8</v>
      </c>
      <c r="AS26" s="169">
        <f>IF(AS25="","",VLOOKUP(AS25,'【記載例】シフト記号表（勤務時間帯）'!$C$6:$L$47,10,FALSE))</f>
        <v>8</v>
      </c>
      <c r="AT26" s="169">
        <f>IF(AT25="","",VLOOKUP(AT25,'【記載例】シフト記号表（勤務時間帯）'!$C$6:$L$47,10,FALSE))</f>
        <v>8</v>
      </c>
      <c r="AU26" s="169" t="str">
        <f>IF(AU25="","",VLOOKUP(AU25,'【記載例】シフト記号表（勤務時間帯）'!$C$6:$L$47,10,FALSE))</f>
        <v/>
      </c>
      <c r="AV26" s="169" t="str">
        <f>IF(AV25="","",VLOOKUP(AV25,'【記載例】シフト記号表（勤務時間帯）'!$C$6:$L$47,10,FALSE))</f>
        <v/>
      </c>
      <c r="AW26" s="169">
        <f>IF(AW25="","",VLOOKUP(AW25,'【記載例】シフト記号表（勤務時間帯）'!$C$6:$L$47,10,FALSE))</f>
        <v>8</v>
      </c>
      <c r="AX26" s="185">
        <f>IF(AX25="","",VLOOKUP(AX25,'【記載例】シフト記号表（勤務時間帯）'!$C$6:$L$47,10,FALSE))</f>
        <v>8</v>
      </c>
      <c r="AY26" s="157" t="str">
        <f>IF(AY25="","",VLOOKUP(AY25,'【記載例】シフト記号表（勤務時間帯）'!$C$6:$L$47,10,FALSE))</f>
        <v/>
      </c>
      <c r="AZ26" s="169" t="str">
        <f>IF(AZ25="","",VLOOKUP(AZ25,'【記載例】シフト記号表（勤務時間帯）'!$C$6:$L$47,10,FALSE))</f>
        <v/>
      </c>
      <c r="BA26" s="169" t="str">
        <f>IF(BA25="","",VLOOKUP(BA25,'【記載例】シフト記号表（勤務時間帯）'!$C$6:$L$47,10,FALSE))</f>
        <v/>
      </c>
      <c r="BB26" s="220">
        <f>IF($BE$3="４週",SUM(W26:AX26),IF($BE$3="暦月",SUM(W26:BA26),""))</f>
        <v>160</v>
      </c>
      <c r="BC26" s="229"/>
      <c r="BD26" s="238">
        <f>IF($BE$3="４週",BB26/4,IF($BE$3="暦月",(BB26/($BE$8/7)),""))</f>
        <v>40</v>
      </c>
      <c r="BE26" s="229"/>
      <c r="BF26" s="251"/>
      <c r="BG26" s="258"/>
      <c r="BH26" s="258"/>
      <c r="BI26" s="258"/>
      <c r="BJ26" s="268"/>
    </row>
    <row r="27" spans="2:62" ht="20.25" customHeight="1">
      <c r="B27" s="11">
        <f>B25+1</f>
        <v>6</v>
      </c>
      <c r="C27" s="25" t="s">
        <v>137</v>
      </c>
      <c r="D27" s="36"/>
      <c r="E27" s="43"/>
      <c r="F27" s="48"/>
      <c r="G27" s="43"/>
      <c r="H27" s="48"/>
      <c r="I27" s="57" t="s">
        <v>21</v>
      </c>
      <c r="J27" s="71"/>
      <c r="K27" s="77" t="s">
        <v>140</v>
      </c>
      <c r="L27" s="93"/>
      <c r="M27" s="93"/>
      <c r="N27" s="36"/>
      <c r="O27" s="100" t="s">
        <v>237</v>
      </c>
      <c r="P27" s="105"/>
      <c r="Q27" s="105"/>
      <c r="R27" s="105"/>
      <c r="S27" s="116"/>
      <c r="T27" s="126" t="s">
        <v>43</v>
      </c>
      <c r="U27" s="134"/>
      <c r="V27" s="146"/>
      <c r="W27" s="158" t="s">
        <v>60</v>
      </c>
      <c r="X27" s="170" t="s">
        <v>77</v>
      </c>
      <c r="Y27" s="170" t="s">
        <v>65</v>
      </c>
      <c r="Z27" s="170" t="s">
        <v>65</v>
      </c>
      <c r="AA27" s="170"/>
      <c r="AB27" s="170" t="s">
        <v>70</v>
      </c>
      <c r="AC27" s="186"/>
      <c r="AD27" s="158"/>
      <c r="AE27" s="170" t="s">
        <v>60</v>
      </c>
      <c r="AF27" s="170" t="s">
        <v>77</v>
      </c>
      <c r="AG27" s="170" t="s">
        <v>65</v>
      </c>
      <c r="AH27" s="170" t="s">
        <v>65</v>
      </c>
      <c r="AI27" s="170"/>
      <c r="AJ27" s="186" t="s">
        <v>70</v>
      </c>
      <c r="AK27" s="158" t="s">
        <v>70</v>
      </c>
      <c r="AL27" s="170"/>
      <c r="AM27" s="170" t="s">
        <v>60</v>
      </c>
      <c r="AN27" s="170" t="s">
        <v>77</v>
      </c>
      <c r="AO27" s="170" t="s">
        <v>65</v>
      </c>
      <c r="AP27" s="170" t="s">
        <v>65</v>
      </c>
      <c r="AQ27" s="186"/>
      <c r="AR27" s="158" t="s">
        <v>70</v>
      </c>
      <c r="AS27" s="170"/>
      <c r="AT27" s="170"/>
      <c r="AU27" s="170" t="s">
        <v>60</v>
      </c>
      <c r="AV27" s="170" t="s">
        <v>77</v>
      </c>
      <c r="AW27" s="170" t="s">
        <v>65</v>
      </c>
      <c r="AX27" s="186" t="s">
        <v>65</v>
      </c>
      <c r="AY27" s="158"/>
      <c r="AZ27" s="170"/>
      <c r="BA27" s="213"/>
      <c r="BB27" s="221"/>
      <c r="BC27" s="230"/>
      <c r="BD27" s="239"/>
      <c r="BE27" s="247"/>
      <c r="BF27" s="252"/>
      <c r="BG27" s="259"/>
      <c r="BH27" s="259"/>
      <c r="BI27" s="259"/>
      <c r="BJ27" s="269"/>
    </row>
    <row r="28" spans="2:62" ht="20.25" customHeight="1">
      <c r="B28" s="12"/>
      <c r="C28" s="24"/>
      <c r="D28" s="35"/>
      <c r="E28" s="43"/>
      <c r="F28" s="48" t="str">
        <f>C27</f>
        <v>看護職員</v>
      </c>
      <c r="G28" s="43"/>
      <c r="H28" s="48" t="str">
        <f>I27</f>
        <v>A</v>
      </c>
      <c r="I28" s="56"/>
      <c r="J28" s="70"/>
      <c r="K28" s="76"/>
      <c r="L28" s="92"/>
      <c r="M28" s="92"/>
      <c r="N28" s="35"/>
      <c r="O28" s="100"/>
      <c r="P28" s="105"/>
      <c r="Q28" s="105"/>
      <c r="R28" s="105"/>
      <c r="S28" s="116"/>
      <c r="T28" s="123" t="s">
        <v>82</v>
      </c>
      <c r="U28" s="131"/>
      <c r="V28" s="143"/>
      <c r="W28" s="157">
        <f>IF(W27="","",VLOOKUP(W27,'【記載例】シフト記号表（勤務時間帯）'!$C$6:$L$47,10,FALSE))</f>
        <v>8</v>
      </c>
      <c r="X28" s="169">
        <f>IF(X27="","",VLOOKUP(X27,'【記載例】シフト記号表（勤務時間帯）'!$C$6:$L$47,10,FALSE))</f>
        <v>8</v>
      </c>
      <c r="Y28" s="169">
        <f>IF(Y27="","",VLOOKUP(Y27,'【記載例】シフト記号表（勤務時間帯）'!$C$6:$L$47,10,FALSE))</f>
        <v>7.9999999999999982</v>
      </c>
      <c r="Z28" s="169">
        <f>IF(Z27="","",VLOOKUP(Z27,'【記載例】シフト記号表（勤務時間帯）'!$C$6:$L$47,10,FALSE))</f>
        <v>7.9999999999999982</v>
      </c>
      <c r="AA28" s="169" t="str">
        <f>IF(AA27="","",VLOOKUP(AA27,'【記載例】シフト記号表（勤務時間帯）'!$C$6:$L$47,10,FALSE))</f>
        <v/>
      </c>
      <c r="AB28" s="169">
        <f>IF(AB27="","",VLOOKUP(AB27,'【記載例】シフト記号表（勤務時間帯）'!$C$6:$L$47,10,FALSE))</f>
        <v>8</v>
      </c>
      <c r="AC28" s="185" t="str">
        <f>IF(AC27="","",VLOOKUP(AC27,'【記載例】シフト記号表（勤務時間帯）'!$C$6:$L$47,10,FALSE))</f>
        <v/>
      </c>
      <c r="AD28" s="157" t="str">
        <f>IF(AD27="","",VLOOKUP(AD27,'【記載例】シフト記号表（勤務時間帯）'!$C$6:$L$47,10,FALSE))</f>
        <v/>
      </c>
      <c r="AE28" s="169">
        <f>IF(AE27="","",VLOOKUP(AE27,'【記載例】シフト記号表（勤務時間帯）'!$C$6:$L$47,10,FALSE))</f>
        <v>8</v>
      </c>
      <c r="AF28" s="169">
        <f>IF(AF27="","",VLOOKUP(AF27,'【記載例】シフト記号表（勤務時間帯）'!$C$6:$L$47,10,FALSE))</f>
        <v>8</v>
      </c>
      <c r="AG28" s="169">
        <f>IF(AG27="","",VLOOKUP(AG27,'【記載例】シフト記号表（勤務時間帯）'!$C$6:$L$47,10,FALSE))</f>
        <v>7.9999999999999982</v>
      </c>
      <c r="AH28" s="169">
        <f>IF(AH27="","",VLOOKUP(AH27,'【記載例】シフト記号表（勤務時間帯）'!$C$6:$L$47,10,FALSE))</f>
        <v>7.9999999999999982</v>
      </c>
      <c r="AI28" s="169" t="str">
        <f>IF(AI27="","",VLOOKUP(AI27,'【記載例】シフト記号表（勤務時間帯）'!$C$6:$L$47,10,FALSE))</f>
        <v/>
      </c>
      <c r="AJ28" s="185">
        <f>IF(AJ27="","",VLOOKUP(AJ27,'【記載例】シフト記号表（勤務時間帯）'!$C$6:$L$47,10,FALSE))</f>
        <v>8</v>
      </c>
      <c r="AK28" s="157">
        <f>IF(AK27="","",VLOOKUP(AK27,'【記載例】シフト記号表（勤務時間帯）'!$C$6:$L$47,10,FALSE))</f>
        <v>8</v>
      </c>
      <c r="AL28" s="169" t="str">
        <f>IF(AL27="","",VLOOKUP(AL27,'【記載例】シフト記号表（勤務時間帯）'!$C$6:$L$47,10,FALSE))</f>
        <v/>
      </c>
      <c r="AM28" s="169">
        <f>IF(AM27="","",VLOOKUP(AM27,'【記載例】シフト記号表（勤務時間帯）'!$C$6:$L$47,10,FALSE))</f>
        <v>8</v>
      </c>
      <c r="AN28" s="169">
        <f>IF(AN27="","",VLOOKUP(AN27,'【記載例】シフト記号表（勤務時間帯）'!$C$6:$L$47,10,FALSE))</f>
        <v>8</v>
      </c>
      <c r="AO28" s="169">
        <f>IF(AO27="","",VLOOKUP(AO27,'【記載例】シフト記号表（勤務時間帯）'!$C$6:$L$47,10,FALSE))</f>
        <v>7.9999999999999982</v>
      </c>
      <c r="AP28" s="169">
        <f>IF(AP27="","",VLOOKUP(AP27,'【記載例】シフト記号表（勤務時間帯）'!$C$6:$L$47,10,FALSE))</f>
        <v>7.9999999999999982</v>
      </c>
      <c r="AQ28" s="185" t="str">
        <f>IF(AQ27="","",VLOOKUP(AQ27,'【記載例】シフト記号表（勤務時間帯）'!$C$6:$L$47,10,FALSE))</f>
        <v/>
      </c>
      <c r="AR28" s="157">
        <f>IF(AR27="","",VLOOKUP(AR27,'【記載例】シフト記号表（勤務時間帯）'!$C$6:$L$47,10,FALSE))</f>
        <v>8</v>
      </c>
      <c r="AS28" s="169" t="str">
        <f>IF(AS27="","",VLOOKUP(AS27,'【記載例】シフト記号表（勤務時間帯）'!$C$6:$L$47,10,FALSE))</f>
        <v/>
      </c>
      <c r="AT28" s="169" t="str">
        <f>IF(AT27="","",VLOOKUP(AT27,'【記載例】シフト記号表（勤務時間帯）'!$C$6:$L$47,10,FALSE))</f>
        <v/>
      </c>
      <c r="AU28" s="169">
        <f>IF(AU27="","",VLOOKUP(AU27,'【記載例】シフト記号表（勤務時間帯）'!$C$6:$L$47,10,FALSE))</f>
        <v>8</v>
      </c>
      <c r="AV28" s="169">
        <f>IF(AV27="","",VLOOKUP(AV27,'【記載例】シフト記号表（勤務時間帯）'!$C$6:$L$47,10,FALSE))</f>
        <v>8</v>
      </c>
      <c r="AW28" s="169">
        <f>IF(AW27="","",VLOOKUP(AW27,'【記載例】シフト記号表（勤務時間帯）'!$C$6:$L$47,10,FALSE))</f>
        <v>7.9999999999999982</v>
      </c>
      <c r="AX28" s="185">
        <f>IF(AX27="","",VLOOKUP(AX27,'【記載例】シフト記号表（勤務時間帯）'!$C$6:$L$47,10,FALSE))</f>
        <v>7.9999999999999982</v>
      </c>
      <c r="AY28" s="157" t="str">
        <f>IF(AY27="","",VLOOKUP(AY27,'【記載例】シフト記号表（勤務時間帯）'!$C$6:$L$47,10,FALSE))</f>
        <v/>
      </c>
      <c r="AZ28" s="169" t="str">
        <f>IF(AZ27="","",VLOOKUP(AZ27,'【記載例】シフト記号表（勤務時間帯）'!$C$6:$L$47,10,FALSE))</f>
        <v/>
      </c>
      <c r="BA28" s="169" t="str">
        <f>IF(BA27="","",VLOOKUP(BA27,'【記載例】シフト記号表（勤務時間帯）'!$C$6:$L$47,10,FALSE))</f>
        <v/>
      </c>
      <c r="BB28" s="220">
        <f>IF($BE$3="４週",SUM(W28:AX28),IF($BE$3="暦月",SUM(W28:BA28),""))</f>
        <v>160</v>
      </c>
      <c r="BC28" s="229"/>
      <c r="BD28" s="238">
        <f>IF($BE$3="４週",BB28/4,IF($BE$3="暦月",(BB28/($BE$8/7)),""))</f>
        <v>40</v>
      </c>
      <c r="BE28" s="229"/>
      <c r="BF28" s="251"/>
      <c r="BG28" s="258"/>
      <c r="BH28" s="258"/>
      <c r="BI28" s="258"/>
      <c r="BJ28" s="268"/>
    </row>
    <row r="29" spans="2:62" ht="20.25" customHeight="1">
      <c r="B29" s="11">
        <f>B27+1</f>
        <v>7</v>
      </c>
      <c r="C29" s="25" t="s">
        <v>137</v>
      </c>
      <c r="D29" s="36"/>
      <c r="E29" s="43"/>
      <c r="F29" s="48"/>
      <c r="G29" s="43"/>
      <c r="H29" s="48"/>
      <c r="I29" s="57" t="s">
        <v>4</v>
      </c>
      <c r="J29" s="71"/>
      <c r="K29" s="77" t="s">
        <v>140</v>
      </c>
      <c r="L29" s="93"/>
      <c r="M29" s="93"/>
      <c r="N29" s="36"/>
      <c r="O29" s="100" t="s">
        <v>173</v>
      </c>
      <c r="P29" s="105"/>
      <c r="Q29" s="105"/>
      <c r="R29" s="105"/>
      <c r="S29" s="116"/>
      <c r="T29" s="124" t="s">
        <v>43</v>
      </c>
      <c r="U29" s="132"/>
      <c r="V29" s="144"/>
      <c r="W29" s="158" t="s">
        <v>73</v>
      </c>
      <c r="X29" s="170" t="s">
        <v>73</v>
      </c>
      <c r="Y29" s="170" t="s">
        <v>73</v>
      </c>
      <c r="Z29" s="170"/>
      <c r="AA29" s="170"/>
      <c r="AB29" s="170" t="s">
        <v>73</v>
      </c>
      <c r="AC29" s="186" t="s">
        <v>73</v>
      </c>
      <c r="AD29" s="158" t="s">
        <v>73</v>
      </c>
      <c r="AE29" s="170" t="s">
        <v>73</v>
      </c>
      <c r="AF29" s="170" t="s">
        <v>73</v>
      </c>
      <c r="AG29" s="170"/>
      <c r="AH29" s="170"/>
      <c r="AI29" s="170" t="s">
        <v>73</v>
      </c>
      <c r="AJ29" s="186" t="s">
        <v>73</v>
      </c>
      <c r="AK29" s="158" t="s">
        <v>73</v>
      </c>
      <c r="AL29" s="170" t="s">
        <v>73</v>
      </c>
      <c r="AM29" s="170" t="s">
        <v>73</v>
      </c>
      <c r="AN29" s="170"/>
      <c r="AO29" s="170"/>
      <c r="AP29" s="170" t="s">
        <v>73</v>
      </c>
      <c r="AQ29" s="186" t="s">
        <v>73</v>
      </c>
      <c r="AR29" s="158" t="s">
        <v>73</v>
      </c>
      <c r="AS29" s="170" t="s">
        <v>73</v>
      </c>
      <c r="AT29" s="170" t="s">
        <v>73</v>
      </c>
      <c r="AU29" s="170"/>
      <c r="AV29" s="170"/>
      <c r="AW29" s="170" t="s">
        <v>73</v>
      </c>
      <c r="AX29" s="186" t="s">
        <v>73</v>
      </c>
      <c r="AY29" s="158"/>
      <c r="AZ29" s="170"/>
      <c r="BA29" s="213"/>
      <c r="BB29" s="221"/>
      <c r="BC29" s="230"/>
      <c r="BD29" s="239"/>
      <c r="BE29" s="247"/>
      <c r="BF29" s="252"/>
      <c r="BG29" s="259"/>
      <c r="BH29" s="259"/>
      <c r="BI29" s="259"/>
      <c r="BJ29" s="269"/>
    </row>
    <row r="30" spans="2:62" ht="20.25" customHeight="1">
      <c r="B30" s="12"/>
      <c r="C30" s="24"/>
      <c r="D30" s="35"/>
      <c r="E30" s="43"/>
      <c r="F30" s="48" t="str">
        <f>C29</f>
        <v>看護職員</v>
      </c>
      <c r="G30" s="43"/>
      <c r="H30" s="48" t="str">
        <f>I29</f>
        <v>B</v>
      </c>
      <c r="I30" s="56"/>
      <c r="J30" s="70"/>
      <c r="K30" s="76"/>
      <c r="L30" s="92"/>
      <c r="M30" s="92"/>
      <c r="N30" s="35"/>
      <c r="O30" s="100"/>
      <c r="P30" s="105"/>
      <c r="Q30" s="105"/>
      <c r="R30" s="105"/>
      <c r="S30" s="116"/>
      <c r="T30" s="123" t="s">
        <v>82</v>
      </c>
      <c r="U30" s="131"/>
      <c r="V30" s="143"/>
      <c r="W30" s="157">
        <f>IF(W29="","",VLOOKUP(W29,'【記載例】シフト記号表（勤務時間帯）'!$C$6:$L$47,10,FALSE))</f>
        <v>3.9999999999999991</v>
      </c>
      <c r="X30" s="169">
        <f>IF(X29="","",VLOOKUP(X29,'【記載例】シフト記号表（勤務時間帯）'!$C$6:$L$47,10,FALSE))</f>
        <v>3.9999999999999991</v>
      </c>
      <c r="Y30" s="169">
        <f>IF(Y29="","",VLOOKUP(Y29,'【記載例】シフト記号表（勤務時間帯）'!$C$6:$L$47,10,FALSE))</f>
        <v>3.9999999999999991</v>
      </c>
      <c r="Z30" s="169" t="str">
        <f>IF(Z29="","",VLOOKUP(Z29,'【記載例】シフト記号表（勤務時間帯）'!$C$6:$L$47,10,FALSE))</f>
        <v/>
      </c>
      <c r="AA30" s="169" t="str">
        <f>IF(AA29="","",VLOOKUP(AA29,'【記載例】シフト記号表（勤務時間帯）'!$C$6:$L$47,10,FALSE))</f>
        <v/>
      </c>
      <c r="AB30" s="169">
        <f>IF(AB29="","",VLOOKUP(AB29,'【記載例】シフト記号表（勤務時間帯）'!$C$6:$L$47,10,FALSE))</f>
        <v>3.9999999999999991</v>
      </c>
      <c r="AC30" s="185">
        <f>IF(AC29="","",VLOOKUP(AC29,'【記載例】シフト記号表（勤務時間帯）'!$C$6:$L$47,10,FALSE))</f>
        <v>3.9999999999999991</v>
      </c>
      <c r="AD30" s="157">
        <f>IF(AD29="","",VLOOKUP(AD29,'【記載例】シフト記号表（勤務時間帯）'!$C$6:$L$47,10,FALSE))</f>
        <v>3.9999999999999991</v>
      </c>
      <c r="AE30" s="169">
        <f>IF(AE29="","",VLOOKUP(AE29,'【記載例】シフト記号表（勤務時間帯）'!$C$6:$L$47,10,FALSE))</f>
        <v>3.9999999999999991</v>
      </c>
      <c r="AF30" s="169">
        <f>IF(AF29="","",VLOOKUP(AF29,'【記載例】シフト記号表（勤務時間帯）'!$C$6:$L$47,10,FALSE))</f>
        <v>3.9999999999999991</v>
      </c>
      <c r="AG30" s="169" t="str">
        <f>IF(AG29="","",VLOOKUP(AG29,'【記載例】シフト記号表（勤務時間帯）'!$C$6:$L$47,10,FALSE))</f>
        <v/>
      </c>
      <c r="AH30" s="169" t="str">
        <f>IF(AH29="","",VLOOKUP(AH29,'【記載例】シフト記号表（勤務時間帯）'!$C$6:$L$47,10,FALSE))</f>
        <v/>
      </c>
      <c r="AI30" s="169">
        <f>IF(AI29="","",VLOOKUP(AI29,'【記載例】シフト記号表（勤務時間帯）'!$C$6:$L$47,10,FALSE))</f>
        <v>3.9999999999999991</v>
      </c>
      <c r="AJ30" s="185">
        <f>IF(AJ29="","",VLOOKUP(AJ29,'【記載例】シフト記号表（勤務時間帯）'!$C$6:$L$47,10,FALSE))</f>
        <v>3.9999999999999991</v>
      </c>
      <c r="AK30" s="157">
        <f>IF(AK29="","",VLOOKUP(AK29,'【記載例】シフト記号表（勤務時間帯）'!$C$6:$L$47,10,FALSE))</f>
        <v>3.9999999999999991</v>
      </c>
      <c r="AL30" s="169">
        <f>IF(AL29="","",VLOOKUP(AL29,'【記載例】シフト記号表（勤務時間帯）'!$C$6:$L$47,10,FALSE))</f>
        <v>3.9999999999999991</v>
      </c>
      <c r="AM30" s="169">
        <f>IF(AM29="","",VLOOKUP(AM29,'【記載例】シフト記号表（勤務時間帯）'!$C$6:$L$47,10,FALSE))</f>
        <v>3.9999999999999991</v>
      </c>
      <c r="AN30" s="169" t="str">
        <f>IF(AN29="","",VLOOKUP(AN29,'【記載例】シフト記号表（勤務時間帯）'!$C$6:$L$47,10,FALSE))</f>
        <v/>
      </c>
      <c r="AO30" s="169" t="str">
        <f>IF(AO29="","",VLOOKUP(AO29,'【記載例】シフト記号表（勤務時間帯）'!$C$6:$L$47,10,FALSE))</f>
        <v/>
      </c>
      <c r="AP30" s="169">
        <f>IF(AP29="","",VLOOKUP(AP29,'【記載例】シフト記号表（勤務時間帯）'!$C$6:$L$47,10,FALSE))</f>
        <v>3.9999999999999991</v>
      </c>
      <c r="AQ30" s="185">
        <f>IF(AQ29="","",VLOOKUP(AQ29,'【記載例】シフト記号表（勤務時間帯）'!$C$6:$L$47,10,FALSE))</f>
        <v>3.9999999999999991</v>
      </c>
      <c r="AR30" s="157">
        <f>IF(AR29="","",VLOOKUP(AR29,'【記載例】シフト記号表（勤務時間帯）'!$C$6:$L$47,10,FALSE))</f>
        <v>3.9999999999999991</v>
      </c>
      <c r="AS30" s="169">
        <f>IF(AS29="","",VLOOKUP(AS29,'【記載例】シフト記号表（勤務時間帯）'!$C$6:$L$47,10,FALSE))</f>
        <v>3.9999999999999991</v>
      </c>
      <c r="AT30" s="169">
        <f>IF(AT29="","",VLOOKUP(AT29,'【記載例】シフト記号表（勤務時間帯）'!$C$6:$L$47,10,FALSE))</f>
        <v>3.9999999999999991</v>
      </c>
      <c r="AU30" s="169" t="str">
        <f>IF(AU29="","",VLOOKUP(AU29,'【記載例】シフト記号表（勤務時間帯）'!$C$6:$L$47,10,FALSE))</f>
        <v/>
      </c>
      <c r="AV30" s="169" t="str">
        <f>IF(AV29="","",VLOOKUP(AV29,'【記載例】シフト記号表（勤務時間帯）'!$C$6:$L$47,10,FALSE))</f>
        <v/>
      </c>
      <c r="AW30" s="169">
        <f>IF(AW29="","",VLOOKUP(AW29,'【記載例】シフト記号表（勤務時間帯）'!$C$6:$L$47,10,FALSE))</f>
        <v>3.9999999999999991</v>
      </c>
      <c r="AX30" s="185">
        <f>IF(AX29="","",VLOOKUP(AX29,'【記載例】シフト記号表（勤務時間帯）'!$C$6:$L$47,10,FALSE))</f>
        <v>3.9999999999999991</v>
      </c>
      <c r="AY30" s="157" t="str">
        <f>IF(AY29="","",VLOOKUP(AY29,'【記載例】シフト記号表（勤務時間帯）'!$C$6:$L$47,10,FALSE))</f>
        <v/>
      </c>
      <c r="AZ30" s="169" t="str">
        <f>IF(AZ29="","",VLOOKUP(AZ29,'【記載例】シフト記号表（勤務時間帯）'!$C$6:$L$47,10,FALSE))</f>
        <v/>
      </c>
      <c r="BA30" s="169" t="str">
        <f>IF(BA29="","",VLOOKUP(BA29,'【記載例】シフト記号表（勤務時間帯）'!$C$6:$L$47,10,FALSE))</f>
        <v/>
      </c>
      <c r="BB30" s="220">
        <f>IF($BE$3="４週",SUM(W30:AX30),IF($BE$3="暦月",SUM(W30:BA30),""))</f>
        <v>79.999999999999986</v>
      </c>
      <c r="BC30" s="229"/>
      <c r="BD30" s="238">
        <f>IF($BE$3="４週",BB30/4,IF($BE$3="暦月",(BB30/($BE$8/7)),""))</f>
        <v>19.999999999999996</v>
      </c>
      <c r="BE30" s="229"/>
      <c r="BF30" s="251"/>
      <c r="BG30" s="258"/>
      <c r="BH30" s="258"/>
      <c r="BI30" s="258"/>
      <c r="BJ30" s="268"/>
    </row>
    <row r="31" spans="2:62" ht="20.25" customHeight="1">
      <c r="B31" s="11">
        <f>B29+1</f>
        <v>8</v>
      </c>
      <c r="C31" s="25" t="s">
        <v>137</v>
      </c>
      <c r="D31" s="36"/>
      <c r="E31" s="43"/>
      <c r="F31" s="48"/>
      <c r="G31" s="43"/>
      <c r="H31" s="48"/>
      <c r="I31" s="57" t="s">
        <v>21</v>
      </c>
      <c r="J31" s="71"/>
      <c r="K31" s="77" t="s">
        <v>140</v>
      </c>
      <c r="L31" s="93"/>
      <c r="M31" s="93"/>
      <c r="N31" s="36"/>
      <c r="O31" s="100" t="s">
        <v>238</v>
      </c>
      <c r="P31" s="105"/>
      <c r="Q31" s="105"/>
      <c r="R31" s="105"/>
      <c r="S31" s="116"/>
      <c r="T31" s="124" t="s">
        <v>43</v>
      </c>
      <c r="U31" s="132"/>
      <c r="V31" s="144"/>
      <c r="W31" s="158"/>
      <c r="X31" s="170"/>
      <c r="Y31" s="170" t="s">
        <v>69</v>
      </c>
      <c r="Z31" s="170" t="s">
        <v>69</v>
      </c>
      <c r="AA31" s="170" t="s">
        <v>69</v>
      </c>
      <c r="AB31" s="170" t="s">
        <v>69</v>
      </c>
      <c r="AC31" s="186" t="s">
        <v>69</v>
      </c>
      <c r="AD31" s="158"/>
      <c r="AE31" s="170"/>
      <c r="AF31" s="170" t="s">
        <v>69</v>
      </c>
      <c r="AG31" s="170" t="s">
        <v>69</v>
      </c>
      <c r="AH31" s="170" t="s">
        <v>69</v>
      </c>
      <c r="AI31" s="170" t="s">
        <v>69</v>
      </c>
      <c r="AJ31" s="186" t="s">
        <v>69</v>
      </c>
      <c r="AK31" s="158"/>
      <c r="AL31" s="170"/>
      <c r="AM31" s="170" t="s">
        <v>69</v>
      </c>
      <c r="AN31" s="170" t="s">
        <v>69</v>
      </c>
      <c r="AO31" s="170" t="s">
        <v>69</v>
      </c>
      <c r="AP31" s="170" t="s">
        <v>69</v>
      </c>
      <c r="AQ31" s="186" t="s">
        <v>69</v>
      </c>
      <c r="AR31" s="158"/>
      <c r="AS31" s="170"/>
      <c r="AT31" s="170" t="s">
        <v>69</v>
      </c>
      <c r="AU31" s="170" t="s">
        <v>69</v>
      </c>
      <c r="AV31" s="170" t="s">
        <v>69</v>
      </c>
      <c r="AW31" s="170" t="s">
        <v>69</v>
      </c>
      <c r="AX31" s="186" t="s">
        <v>69</v>
      </c>
      <c r="AY31" s="158"/>
      <c r="AZ31" s="170"/>
      <c r="BA31" s="213"/>
      <c r="BB31" s="221"/>
      <c r="BC31" s="230"/>
      <c r="BD31" s="239"/>
      <c r="BE31" s="247"/>
      <c r="BF31" s="252"/>
      <c r="BG31" s="259"/>
      <c r="BH31" s="259"/>
      <c r="BI31" s="259"/>
      <c r="BJ31" s="269"/>
    </row>
    <row r="32" spans="2:62" ht="20.25" customHeight="1">
      <c r="B32" s="12"/>
      <c r="C32" s="24"/>
      <c r="D32" s="35"/>
      <c r="E32" s="43"/>
      <c r="F32" s="48" t="str">
        <f>C31</f>
        <v>看護職員</v>
      </c>
      <c r="G32" s="43"/>
      <c r="H32" s="48" t="str">
        <f>I31</f>
        <v>A</v>
      </c>
      <c r="I32" s="56"/>
      <c r="J32" s="70"/>
      <c r="K32" s="76"/>
      <c r="L32" s="92"/>
      <c r="M32" s="92"/>
      <c r="N32" s="35"/>
      <c r="O32" s="100"/>
      <c r="P32" s="105"/>
      <c r="Q32" s="105"/>
      <c r="R32" s="105"/>
      <c r="S32" s="116"/>
      <c r="T32" s="123" t="s">
        <v>82</v>
      </c>
      <c r="U32" s="131"/>
      <c r="V32" s="143"/>
      <c r="W32" s="157" t="str">
        <f>IF(W31="","",VLOOKUP(W31,'【記載例】シフト記号表（勤務時間帯）'!$C$6:$L$47,10,FALSE))</f>
        <v/>
      </c>
      <c r="X32" s="169" t="str">
        <f>IF(X31="","",VLOOKUP(X31,'【記載例】シフト記号表（勤務時間帯）'!$C$6:$L$47,10,FALSE))</f>
        <v/>
      </c>
      <c r="Y32" s="169">
        <f>IF(Y31="","",VLOOKUP(Y31,'【記載例】シフト記号表（勤務時間帯）'!$C$6:$L$47,10,FALSE))</f>
        <v>8</v>
      </c>
      <c r="Z32" s="169">
        <f>IF(Z31="","",VLOOKUP(Z31,'【記載例】シフト記号表（勤務時間帯）'!$C$6:$L$47,10,FALSE))</f>
        <v>8</v>
      </c>
      <c r="AA32" s="169">
        <f>IF(AA31="","",VLOOKUP(AA31,'【記載例】シフト記号表（勤務時間帯）'!$C$6:$L$47,10,FALSE))</f>
        <v>8</v>
      </c>
      <c r="AB32" s="169">
        <f>IF(AB31="","",VLOOKUP(AB31,'【記載例】シフト記号表（勤務時間帯）'!$C$6:$L$47,10,FALSE))</f>
        <v>8</v>
      </c>
      <c r="AC32" s="185">
        <f>IF(AC31="","",VLOOKUP(AC31,'【記載例】シフト記号表（勤務時間帯）'!$C$6:$L$47,10,FALSE))</f>
        <v>8</v>
      </c>
      <c r="AD32" s="157" t="str">
        <f>IF(AD31="","",VLOOKUP(AD31,'【記載例】シフト記号表（勤務時間帯）'!$C$6:$L$47,10,FALSE))</f>
        <v/>
      </c>
      <c r="AE32" s="169" t="str">
        <f>IF(AE31="","",VLOOKUP(AE31,'【記載例】シフト記号表（勤務時間帯）'!$C$6:$L$47,10,FALSE))</f>
        <v/>
      </c>
      <c r="AF32" s="169">
        <f>IF(AF31="","",VLOOKUP(AF31,'【記載例】シフト記号表（勤務時間帯）'!$C$6:$L$47,10,FALSE))</f>
        <v>8</v>
      </c>
      <c r="AG32" s="169">
        <f>IF(AG31="","",VLOOKUP(AG31,'【記載例】シフト記号表（勤務時間帯）'!$C$6:$L$47,10,FALSE))</f>
        <v>8</v>
      </c>
      <c r="AH32" s="169">
        <f>IF(AH31="","",VLOOKUP(AH31,'【記載例】シフト記号表（勤務時間帯）'!$C$6:$L$47,10,FALSE))</f>
        <v>8</v>
      </c>
      <c r="AI32" s="169">
        <f>IF(AI31="","",VLOOKUP(AI31,'【記載例】シフト記号表（勤務時間帯）'!$C$6:$L$47,10,FALSE))</f>
        <v>8</v>
      </c>
      <c r="AJ32" s="185">
        <f>IF(AJ31="","",VLOOKUP(AJ31,'【記載例】シフト記号表（勤務時間帯）'!$C$6:$L$47,10,FALSE))</f>
        <v>8</v>
      </c>
      <c r="AK32" s="157" t="str">
        <f>IF(AK31="","",VLOOKUP(AK31,'【記載例】シフト記号表（勤務時間帯）'!$C$6:$L$47,10,FALSE))</f>
        <v/>
      </c>
      <c r="AL32" s="169" t="str">
        <f>IF(AL31="","",VLOOKUP(AL31,'【記載例】シフト記号表（勤務時間帯）'!$C$6:$L$47,10,FALSE))</f>
        <v/>
      </c>
      <c r="AM32" s="169">
        <f>IF(AM31="","",VLOOKUP(AM31,'【記載例】シフト記号表（勤務時間帯）'!$C$6:$L$47,10,FALSE))</f>
        <v>8</v>
      </c>
      <c r="AN32" s="169">
        <f>IF(AN31="","",VLOOKUP(AN31,'【記載例】シフト記号表（勤務時間帯）'!$C$6:$L$47,10,FALSE))</f>
        <v>8</v>
      </c>
      <c r="AO32" s="169">
        <f>IF(AO31="","",VLOOKUP(AO31,'【記載例】シフト記号表（勤務時間帯）'!$C$6:$L$47,10,FALSE))</f>
        <v>8</v>
      </c>
      <c r="AP32" s="169">
        <f>IF(AP31="","",VLOOKUP(AP31,'【記載例】シフト記号表（勤務時間帯）'!$C$6:$L$47,10,FALSE))</f>
        <v>8</v>
      </c>
      <c r="AQ32" s="185">
        <f>IF(AQ31="","",VLOOKUP(AQ31,'【記載例】シフト記号表（勤務時間帯）'!$C$6:$L$47,10,FALSE))</f>
        <v>8</v>
      </c>
      <c r="AR32" s="157" t="str">
        <f>IF(AR31="","",VLOOKUP(AR31,'【記載例】シフト記号表（勤務時間帯）'!$C$6:$L$47,10,FALSE))</f>
        <v/>
      </c>
      <c r="AS32" s="169" t="str">
        <f>IF(AS31="","",VLOOKUP(AS31,'【記載例】シフト記号表（勤務時間帯）'!$C$6:$L$47,10,FALSE))</f>
        <v/>
      </c>
      <c r="AT32" s="169">
        <f>IF(AT31="","",VLOOKUP(AT31,'【記載例】シフト記号表（勤務時間帯）'!$C$6:$L$47,10,FALSE))</f>
        <v>8</v>
      </c>
      <c r="AU32" s="169">
        <f>IF(AU31="","",VLOOKUP(AU31,'【記載例】シフト記号表（勤務時間帯）'!$C$6:$L$47,10,FALSE))</f>
        <v>8</v>
      </c>
      <c r="AV32" s="169">
        <f>IF(AV31="","",VLOOKUP(AV31,'【記載例】シフト記号表（勤務時間帯）'!$C$6:$L$47,10,FALSE))</f>
        <v>8</v>
      </c>
      <c r="AW32" s="169">
        <f>IF(AW31="","",VLOOKUP(AW31,'【記載例】シフト記号表（勤務時間帯）'!$C$6:$L$47,10,FALSE))</f>
        <v>8</v>
      </c>
      <c r="AX32" s="185">
        <f>IF(AX31="","",VLOOKUP(AX31,'【記載例】シフト記号表（勤務時間帯）'!$C$6:$L$47,10,FALSE))</f>
        <v>8</v>
      </c>
      <c r="AY32" s="157" t="str">
        <f>IF(AY31="","",VLOOKUP(AY31,'【記載例】シフト記号表（勤務時間帯）'!$C$6:$L$47,10,FALSE))</f>
        <v/>
      </c>
      <c r="AZ32" s="169" t="str">
        <f>IF(AZ31="","",VLOOKUP(AZ31,'【記載例】シフト記号表（勤務時間帯）'!$C$6:$L$47,10,FALSE))</f>
        <v/>
      </c>
      <c r="BA32" s="169" t="str">
        <f>IF(BA31="","",VLOOKUP(BA31,'【記載例】シフト記号表（勤務時間帯）'!$C$6:$L$47,10,FALSE))</f>
        <v/>
      </c>
      <c r="BB32" s="220">
        <f>IF($BE$3="４週",SUM(W32:AX32),IF($BE$3="暦月",SUM(W32:BA32),""))</f>
        <v>160</v>
      </c>
      <c r="BC32" s="229"/>
      <c r="BD32" s="238">
        <f>IF($BE$3="４週",BB32/4,IF($BE$3="暦月",(BB32/($BE$8/7)),""))</f>
        <v>40</v>
      </c>
      <c r="BE32" s="229"/>
      <c r="BF32" s="251"/>
      <c r="BG32" s="258"/>
      <c r="BH32" s="258"/>
      <c r="BI32" s="258"/>
      <c r="BJ32" s="268"/>
    </row>
    <row r="33" spans="2:62" ht="20.25" customHeight="1">
      <c r="B33" s="11">
        <f>B31+1</f>
        <v>9</v>
      </c>
      <c r="C33" s="25" t="s">
        <v>102</v>
      </c>
      <c r="D33" s="36"/>
      <c r="E33" s="43"/>
      <c r="F33" s="48"/>
      <c r="G33" s="43"/>
      <c r="H33" s="48"/>
      <c r="I33" s="57" t="s">
        <v>21</v>
      </c>
      <c r="J33" s="71"/>
      <c r="K33" s="77" t="s">
        <v>19</v>
      </c>
      <c r="L33" s="93"/>
      <c r="M33" s="93"/>
      <c r="N33" s="36"/>
      <c r="O33" s="100" t="s">
        <v>54</v>
      </c>
      <c r="P33" s="105"/>
      <c r="Q33" s="105"/>
      <c r="R33" s="105"/>
      <c r="S33" s="116"/>
      <c r="T33" s="124" t="s">
        <v>43</v>
      </c>
      <c r="U33" s="132"/>
      <c r="V33" s="144"/>
      <c r="W33" s="158" t="s">
        <v>69</v>
      </c>
      <c r="X33" s="170" t="s">
        <v>69</v>
      </c>
      <c r="Y33" s="170" t="s">
        <v>69</v>
      </c>
      <c r="Z33" s="170"/>
      <c r="AA33" s="170"/>
      <c r="AB33" s="170" t="s">
        <v>69</v>
      </c>
      <c r="AC33" s="186" t="s">
        <v>69</v>
      </c>
      <c r="AD33" s="158" t="s">
        <v>69</v>
      </c>
      <c r="AE33" s="170" t="s">
        <v>69</v>
      </c>
      <c r="AF33" s="170" t="s">
        <v>69</v>
      </c>
      <c r="AG33" s="170"/>
      <c r="AH33" s="170"/>
      <c r="AI33" s="170" t="s">
        <v>69</v>
      </c>
      <c r="AJ33" s="186" t="s">
        <v>69</v>
      </c>
      <c r="AK33" s="158" t="s">
        <v>69</v>
      </c>
      <c r="AL33" s="170" t="s">
        <v>69</v>
      </c>
      <c r="AM33" s="170" t="s">
        <v>69</v>
      </c>
      <c r="AN33" s="170"/>
      <c r="AO33" s="170"/>
      <c r="AP33" s="170" t="s">
        <v>69</v>
      </c>
      <c r="AQ33" s="186" t="s">
        <v>69</v>
      </c>
      <c r="AR33" s="158" t="s">
        <v>69</v>
      </c>
      <c r="AS33" s="170" t="s">
        <v>69</v>
      </c>
      <c r="AT33" s="170" t="s">
        <v>69</v>
      </c>
      <c r="AU33" s="170"/>
      <c r="AV33" s="170"/>
      <c r="AW33" s="170" t="s">
        <v>69</v>
      </c>
      <c r="AX33" s="186" t="s">
        <v>69</v>
      </c>
      <c r="AY33" s="158"/>
      <c r="AZ33" s="170"/>
      <c r="BA33" s="213"/>
      <c r="BB33" s="221"/>
      <c r="BC33" s="230"/>
      <c r="BD33" s="239"/>
      <c r="BE33" s="247"/>
      <c r="BF33" s="252"/>
      <c r="BG33" s="259"/>
      <c r="BH33" s="259"/>
      <c r="BI33" s="259"/>
      <c r="BJ33" s="269"/>
    </row>
    <row r="34" spans="2:62" ht="20.25" customHeight="1">
      <c r="B34" s="12"/>
      <c r="C34" s="24"/>
      <c r="D34" s="35"/>
      <c r="E34" s="43"/>
      <c r="F34" s="48" t="str">
        <f>C33</f>
        <v>介護職員</v>
      </c>
      <c r="G34" s="43"/>
      <c r="H34" s="48" t="str">
        <f>I33</f>
        <v>A</v>
      </c>
      <c r="I34" s="56"/>
      <c r="J34" s="70"/>
      <c r="K34" s="76"/>
      <c r="L34" s="92"/>
      <c r="M34" s="92"/>
      <c r="N34" s="35"/>
      <c r="O34" s="100"/>
      <c r="P34" s="105"/>
      <c r="Q34" s="105"/>
      <c r="R34" s="105"/>
      <c r="S34" s="116"/>
      <c r="T34" s="125" t="s">
        <v>82</v>
      </c>
      <c r="U34" s="133"/>
      <c r="V34" s="145"/>
      <c r="W34" s="157">
        <f>IF(W33="","",VLOOKUP(W33,'【記載例】シフト記号表（勤務時間帯）'!$C$6:$L$47,10,FALSE))</f>
        <v>8</v>
      </c>
      <c r="X34" s="169">
        <f>IF(X33="","",VLOOKUP(X33,'【記載例】シフト記号表（勤務時間帯）'!$C$6:$L$47,10,FALSE))</f>
        <v>8</v>
      </c>
      <c r="Y34" s="169">
        <f>IF(Y33="","",VLOOKUP(Y33,'【記載例】シフト記号表（勤務時間帯）'!$C$6:$L$47,10,FALSE))</f>
        <v>8</v>
      </c>
      <c r="Z34" s="169" t="str">
        <f>IF(Z33="","",VLOOKUP(Z33,'【記載例】シフト記号表（勤務時間帯）'!$C$6:$L$47,10,FALSE))</f>
        <v/>
      </c>
      <c r="AA34" s="169" t="str">
        <f>IF(AA33="","",VLOOKUP(AA33,'【記載例】シフト記号表（勤務時間帯）'!$C$6:$L$47,10,FALSE))</f>
        <v/>
      </c>
      <c r="AB34" s="169">
        <f>IF(AB33="","",VLOOKUP(AB33,'【記載例】シフト記号表（勤務時間帯）'!$C$6:$L$47,10,FALSE))</f>
        <v>8</v>
      </c>
      <c r="AC34" s="185">
        <f>IF(AC33="","",VLOOKUP(AC33,'【記載例】シフト記号表（勤務時間帯）'!$C$6:$L$47,10,FALSE))</f>
        <v>8</v>
      </c>
      <c r="AD34" s="157">
        <f>IF(AD33="","",VLOOKUP(AD33,'【記載例】シフト記号表（勤務時間帯）'!$C$6:$L$47,10,FALSE))</f>
        <v>8</v>
      </c>
      <c r="AE34" s="169">
        <f>IF(AE33="","",VLOOKUP(AE33,'【記載例】シフト記号表（勤務時間帯）'!$C$6:$L$47,10,FALSE))</f>
        <v>8</v>
      </c>
      <c r="AF34" s="169">
        <f>IF(AF33="","",VLOOKUP(AF33,'【記載例】シフト記号表（勤務時間帯）'!$C$6:$L$47,10,FALSE))</f>
        <v>8</v>
      </c>
      <c r="AG34" s="169" t="str">
        <f>IF(AG33="","",VLOOKUP(AG33,'【記載例】シフト記号表（勤務時間帯）'!$C$6:$L$47,10,FALSE))</f>
        <v/>
      </c>
      <c r="AH34" s="169" t="str">
        <f>IF(AH33="","",VLOOKUP(AH33,'【記載例】シフト記号表（勤務時間帯）'!$C$6:$L$47,10,FALSE))</f>
        <v/>
      </c>
      <c r="AI34" s="169">
        <f>IF(AI33="","",VLOOKUP(AI33,'【記載例】シフト記号表（勤務時間帯）'!$C$6:$L$47,10,FALSE))</f>
        <v>8</v>
      </c>
      <c r="AJ34" s="185">
        <f>IF(AJ33="","",VLOOKUP(AJ33,'【記載例】シフト記号表（勤務時間帯）'!$C$6:$L$47,10,FALSE))</f>
        <v>8</v>
      </c>
      <c r="AK34" s="157">
        <f>IF(AK33="","",VLOOKUP(AK33,'【記載例】シフト記号表（勤務時間帯）'!$C$6:$L$47,10,FALSE))</f>
        <v>8</v>
      </c>
      <c r="AL34" s="169">
        <f>IF(AL33="","",VLOOKUP(AL33,'【記載例】シフト記号表（勤務時間帯）'!$C$6:$L$47,10,FALSE))</f>
        <v>8</v>
      </c>
      <c r="AM34" s="169">
        <f>IF(AM33="","",VLOOKUP(AM33,'【記載例】シフト記号表（勤務時間帯）'!$C$6:$L$47,10,FALSE))</f>
        <v>8</v>
      </c>
      <c r="AN34" s="169" t="str">
        <f>IF(AN33="","",VLOOKUP(AN33,'【記載例】シフト記号表（勤務時間帯）'!$C$6:$L$47,10,FALSE))</f>
        <v/>
      </c>
      <c r="AO34" s="169" t="str">
        <f>IF(AO33="","",VLOOKUP(AO33,'【記載例】シフト記号表（勤務時間帯）'!$C$6:$L$47,10,FALSE))</f>
        <v/>
      </c>
      <c r="AP34" s="169">
        <f>IF(AP33="","",VLOOKUP(AP33,'【記載例】シフト記号表（勤務時間帯）'!$C$6:$L$47,10,FALSE))</f>
        <v>8</v>
      </c>
      <c r="AQ34" s="185">
        <f>IF(AQ33="","",VLOOKUP(AQ33,'【記載例】シフト記号表（勤務時間帯）'!$C$6:$L$47,10,FALSE))</f>
        <v>8</v>
      </c>
      <c r="AR34" s="157">
        <f>IF(AR33="","",VLOOKUP(AR33,'【記載例】シフト記号表（勤務時間帯）'!$C$6:$L$47,10,FALSE))</f>
        <v>8</v>
      </c>
      <c r="AS34" s="169">
        <f>IF(AS33="","",VLOOKUP(AS33,'【記載例】シフト記号表（勤務時間帯）'!$C$6:$L$47,10,FALSE))</f>
        <v>8</v>
      </c>
      <c r="AT34" s="169">
        <f>IF(AT33="","",VLOOKUP(AT33,'【記載例】シフト記号表（勤務時間帯）'!$C$6:$L$47,10,FALSE))</f>
        <v>8</v>
      </c>
      <c r="AU34" s="169" t="str">
        <f>IF(AU33="","",VLOOKUP(AU33,'【記載例】シフト記号表（勤務時間帯）'!$C$6:$L$47,10,FALSE))</f>
        <v/>
      </c>
      <c r="AV34" s="169" t="str">
        <f>IF(AV33="","",VLOOKUP(AV33,'【記載例】シフト記号表（勤務時間帯）'!$C$6:$L$47,10,FALSE))</f>
        <v/>
      </c>
      <c r="AW34" s="169">
        <f>IF(AW33="","",VLOOKUP(AW33,'【記載例】シフト記号表（勤務時間帯）'!$C$6:$L$47,10,FALSE))</f>
        <v>8</v>
      </c>
      <c r="AX34" s="185">
        <f>IF(AX33="","",VLOOKUP(AX33,'【記載例】シフト記号表（勤務時間帯）'!$C$6:$L$47,10,FALSE))</f>
        <v>8</v>
      </c>
      <c r="AY34" s="157" t="str">
        <f>IF(AY33="","",VLOOKUP(AY33,'【記載例】シフト記号表（勤務時間帯）'!$C$6:$L$47,10,FALSE))</f>
        <v/>
      </c>
      <c r="AZ34" s="169" t="str">
        <f>IF(AZ33="","",VLOOKUP(AZ33,'【記載例】シフト記号表（勤務時間帯）'!$C$6:$L$47,10,FALSE))</f>
        <v/>
      </c>
      <c r="BA34" s="169" t="str">
        <f>IF(BA33="","",VLOOKUP(BA33,'【記載例】シフト記号表（勤務時間帯）'!$C$6:$L$47,10,FALSE))</f>
        <v/>
      </c>
      <c r="BB34" s="220">
        <f>IF($BE$3="４週",SUM(W34:AX34),IF($BE$3="暦月",SUM(W34:BA34),""))</f>
        <v>160</v>
      </c>
      <c r="BC34" s="229"/>
      <c r="BD34" s="238">
        <f>IF($BE$3="４週",BB34/4,IF($BE$3="暦月",(BB34/($BE$8/7)),""))</f>
        <v>40</v>
      </c>
      <c r="BE34" s="229"/>
      <c r="BF34" s="251"/>
      <c r="BG34" s="258"/>
      <c r="BH34" s="258"/>
      <c r="BI34" s="258"/>
      <c r="BJ34" s="268"/>
    </row>
    <row r="35" spans="2:62" ht="20.25" customHeight="1">
      <c r="B35" s="11">
        <f>B33+1</f>
        <v>10</v>
      </c>
      <c r="C35" s="25" t="s">
        <v>102</v>
      </c>
      <c r="D35" s="36"/>
      <c r="E35" s="43"/>
      <c r="F35" s="48"/>
      <c r="G35" s="43"/>
      <c r="H35" s="48"/>
      <c r="I35" s="57" t="s">
        <v>21</v>
      </c>
      <c r="J35" s="71"/>
      <c r="K35" s="77" t="s">
        <v>19</v>
      </c>
      <c r="L35" s="93"/>
      <c r="M35" s="93"/>
      <c r="N35" s="36"/>
      <c r="O35" s="100" t="s">
        <v>175</v>
      </c>
      <c r="P35" s="105"/>
      <c r="Q35" s="105"/>
      <c r="R35" s="105"/>
      <c r="S35" s="116"/>
      <c r="T35" s="126" t="s">
        <v>43</v>
      </c>
      <c r="U35" s="134"/>
      <c r="V35" s="146"/>
      <c r="W35" s="158" t="s">
        <v>60</v>
      </c>
      <c r="X35" s="170" t="s">
        <v>77</v>
      </c>
      <c r="Y35" s="170" t="s">
        <v>65</v>
      </c>
      <c r="Z35" s="170" t="s">
        <v>65</v>
      </c>
      <c r="AA35" s="170"/>
      <c r="AB35" s="170" t="s">
        <v>70</v>
      </c>
      <c r="AC35" s="186"/>
      <c r="AD35" s="158"/>
      <c r="AE35" s="170" t="s">
        <v>60</v>
      </c>
      <c r="AF35" s="170" t="s">
        <v>77</v>
      </c>
      <c r="AG35" s="170" t="s">
        <v>65</v>
      </c>
      <c r="AH35" s="170" t="s">
        <v>65</v>
      </c>
      <c r="AI35" s="170"/>
      <c r="AJ35" s="186" t="s">
        <v>70</v>
      </c>
      <c r="AK35" s="158" t="s">
        <v>70</v>
      </c>
      <c r="AL35" s="170"/>
      <c r="AM35" s="170" t="s">
        <v>60</v>
      </c>
      <c r="AN35" s="170" t="s">
        <v>77</v>
      </c>
      <c r="AO35" s="170" t="s">
        <v>65</v>
      </c>
      <c r="AP35" s="170" t="s">
        <v>65</v>
      </c>
      <c r="AQ35" s="186"/>
      <c r="AR35" s="158" t="s">
        <v>70</v>
      </c>
      <c r="AS35" s="170"/>
      <c r="AT35" s="170"/>
      <c r="AU35" s="170" t="s">
        <v>60</v>
      </c>
      <c r="AV35" s="170" t="s">
        <v>77</v>
      </c>
      <c r="AW35" s="170" t="s">
        <v>65</v>
      </c>
      <c r="AX35" s="186" t="s">
        <v>65</v>
      </c>
      <c r="AY35" s="158"/>
      <c r="AZ35" s="170"/>
      <c r="BA35" s="213"/>
      <c r="BB35" s="221"/>
      <c r="BC35" s="230"/>
      <c r="BD35" s="239"/>
      <c r="BE35" s="247"/>
      <c r="BF35" s="252"/>
      <c r="BG35" s="259"/>
      <c r="BH35" s="259"/>
      <c r="BI35" s="259"/>
      <c r="BJ35" s="269"/>
    </row>
    <row r="36" spans="2:62" ht="20.25" customHeight="1">
      <c r="B36" s="12"/>
      <c r="C36" s="24"/>
      <c r="D36" s="35"/>
      <c r="E36" s="43"/>
      <c r="F36" s="48" t="str">
        <f>C35</f>
        <v>介護職員</v>
      </c>
      <c r="G36" s="43"/>
      <c r="H36" s="48" t="str">
        <f>I35</f>
        <v>A</v>
      </c>
      <c r="I36" s="56"/>
      <c r="J36" s="70"/>
      <c r="K36" s="76"/>
      <c r="L36" s="92"/>
      <c r="M36" s="92"/>
      <c r="N36" s="35"/>
      <c r="O36" s="100"/>
      <c r="P36" s="105"/>
      <c r="Q36" s="105"/>
      <c r="R36" s="105"/>
      <c r="S36" s="116"/>
      <c r="T36" s="125" t="s">
        <v>82</v>
      </c>
      <c r="U36" s="133"/>
      <c r="V36" s="145"/>
      <c r="W36" s="157">
        <f>IF(W35="","",VLOOKUP(W35,'【記載例】シフト記号表（勤務時間帯）'!$C$6:$L$47,10,FALSE))</f>
        <v>8</v>
      </c>
      <c r="X36" s="169">
        <f>IF(X35="","",VLOOKUP(X35,'【記載例】シフト記号表（勤務時間帯）'!$C$6:$L$47,10,FALSE))</f>
        <v>8</v>
      </c>
      <c r="Y36" s="169">
        <f>IF(Y35="","",VLOOKUP(Y35,'【記載例】シフト記号表（勤務時間帯）'!$C$6:$L$47,10,FALSE))</f>
        <v>7.9999999999999982</v>
      </c>
      <c r="Z36" s="169">
        <f>IF(Z35="","",VLOOKUP(Z35,'【記載例】シフト記号表（勤務時間帯）'!$C$6:$L$47,10,FALSE))</f>
        <v>7.9999999999999982</v>
      </c>
      <c r="AA36" s="169" t="str">
        <f>IF(AA35="","",VLOOKUP(AA35,'【記載例】シフト記号表（勤務時間帯）'!$C$6:$L$47,10,FALSE))</f>
        <v/>
      </c>
      <c r="AB36" s="169">
        <f>IF(AB35="","",VLOOKUP(AB35,'【記載例】シフト記号表（勤務時間帯）'!$C$6:$L$47,10,FALSE))</f>
        <v>8</v>
      </c>
      <c r="AC36" s="185" t="str">
        <f>IF(AC35="","",VLOOKUP(AC35,'【記載例】シフト記号表（勤務時間帯）'!$C$6:$L$47,10,FALSE))</f>
        <v/>
      </c>
      <c r="AD36" s="157" t="str">
        <f>IF(AD35="","",VLOOKUP(AD35,'【記載例】シフト記号表（勤務時間帯）'!$C$6:$L$47,10,FALSE))</f>
        <v/>
      </c>
      <c r="AE36" s="169">
        <f>IF(AE35="","",VLOOKUP(AE35,'【記載例】シフト記号表（勤務時間帯）'!$C$6:$L$47,10,FALSE))</f>
        <v>8</v>
      </c>
      <c r="AF36" s="169">
        <f>IF(AF35="","",VLOOKUP(AF35,'【記載例】シフト記号表（勤務時間帯）'!$C$6:$L$47,10,FALSE))</f>
        <v>8</v>
      </c>
      <c r="AG36" s="169">
        <f>IF(AG35="","",VLOOKUP(AG35,'【記載例】シフト記号表（勤務時間帯）'!$C$6:$L$47,10,FALSE))</f>
        <v>7.9999999999999982</v>
      </c>
      <c r="AH36" s="169">
        <f>IF(AH35="","",VLOOKUP(AH35,'【記載例】シフト記号表（勤務時間帯）'!$C$6:$L$47,10,FALSE))</f>
        <v>7.9999999999999982</v>
      </c>
      <c r="AI36" s="169" t="str">
        <f>IF(AI35="","",VLOOKUP(AI35,'【記載例】シフト記号表（勤務時間帯）'!$C$6:$L$47,10,FALSE))</f>
        <v/>
      </c>
      <c r="AJ36" s="185">
        <f>IF(AJ35="","",VLOOKUP(AJ35,'【記載例】シフト記号表（勤務時間帯）'!$C$6:$L$47,10,FALSE))</f>
        <v>8</v>
      </c>
      <c r="AK36" s="157">
        <f>IF(AK35="","",VLOOKUP(AK35,'【記載例】シフト記号表（勤務時間帯）'!$C$6:$L$47,10,FALSE))</f>
        <v>8</v>
      </c>
      <c r="AL36" s="169" t="str">
        <f>IF(AL35="","",VLOOKUP(AL35,'【記載例】シフト記号表（勤務時間帯）'!$C$6:$L$47,10,FALSE))</f>
        <v/>
      </c>
      <c r="AM36" s="169">
        <f>IF(AM35="","",VLOOKUP(AM35,'【記載例】シフト記号表（勤務時間帯）'!$C$6:$L$47,10,FALSE))</f>
        <v>8</v>
      </c>
      <c r="AN36" s="169">
        <f>IF(AN35="","",VLOOKUP(AN35,'【記載例】シフト記号表（勤務時間帯）'!$C$6:$L$47,10,FALSE))</f>
        <v>8</v>
      </c>
      <c r="AO36" s="169">
        <f>IF(AO35="","",VLOOKUP(AO35,'【記載例】シフト記号表（勤務時間帯）'!$C$6:$L$47,10,FALSE))</f>
        <v>7.9999999999999982</v>
      </c>
      <c r="AP36" s="169">
        <f>IF(AP35="","",VLOOKUP(AP35,'【記載例】シフト記号表（勤務時間帯）'!$C$6:$L$47,10,FALSE))</f>
        <v>7.9999999999999982</v>
      </c>
      <c r="AQ36" s="185" t="str">
        <f>IF(AQ35="","",VLOOKUP(AQ35,'【記載例】シフト記号表（勤務時間帯）'!$C$6:$L$47,10,FALSE))</f>
        <v/>
      </c>
      <c r="AR36" s="157">
        <f>IF(AR35="","",VLOOKUP(AR35,'【記載例】シフト記号表（勤務時間帯）'!$C$6:$L$47,10,FALSE))</f>
        <v>8</v>
      </c>
      <c r="AS36" s="169" t="str">
        <f>IF(AS35="","",VLOOKUP(AS35,'【記載例】シフト記号表（勤務時間帯）'!$C$6:$L$47,10,FALSE))</f>
        <v/>
      </c>
      <c r="AT36" s="169" t="str">
        <f>IF(AT35="","",VLOOKUP(AT35,'【記載例】シフト記号表（勤務時間帯）'!$C$6:$L$47,10,FALSE))</f>
        <v/>
      </c>
      <c r="AU36" s="169">
        <f>IF(AU35="","",VLOOKUP(AU35,'【記載例】シフト記号表（勤務時間帯）'!$C$6:$L$47,10,FALSE))</f>
        <v>8</v>
      </c>
      <c r="AV36" s="169">
        <f>IF(AV35="","",VLOOKUP(AV35,'【記載例】シフト記号表（勤務時間帯）'!$C$6:$L$47,10,FALSE))</f>
        <v>8</v>
      </c>
      <c r="AW36" s="169">
        <f>IF(AW35="","",VLOOKUP(AW35,'【記載例】シフト記号表（勤務時間帯）'!$C$6:$L$47,10,FALSE))</f>
        <v>7.9999999999999982</v>
      </c>
      <c r="AX36" s="185">
        <f>IF(AX35="","",VLOOKUP(AX35,'【記載例】シフト記号表（勤務時間帯）'!$C$6:$L$47,10,FALSE))</f>
        <v>7.9999999999999982</v>
      </c>
      <c r="AY36" s="157" t="str">
        <f>IF(AY35="","",VLOOKUP(AY35,'【記載例】シフト記号表（勤務時間帯）'!$C$6:$L$47,10,FALSE))</f>
        <v/>
      </c>
      <c r="AZ36" s="169" t="str">
        <f>IF(AZ35="","",VLOOKUP(AZ35,'【記載例】シフト記号表（勤務時間帯）'!$C$6:$L$47,10,FALSE))</f>
        <v/>
      </c>
      <c r="BA36" s="169" t="str">
        <f>IF(BA35="","",VLOOKUP(BA35,'【記載例】シフト記号表（勤務時間帯）'!$C$6:$L$47,10,FALSE))</f>
        <v/>
      </c>
      <c r="BB36" s="220">
        <f>IF($BE$3="４週",SUM(W36:AX36),IF($BE$3="暦月",SUM(W36:BA36),""))</f>
        <v>160</v>
      </c>
      <c r="BC36" s="229"/>
      <c r="BD36" s="238">
        <f>IF($BE$3="４週",BB36/4,IF($BE$3="暦月",(BB36/($BE$8/7)),""))</f>
        <v>40</v>
      </c>
      <c r="BE36" s="229"/>
      <c r="BF36" s="251"/>
      <c r="BG36" s="258"/>
      <c r="BH36" s="258"/>
      <c r="BI36" s="258"/>
      <c r="BJ36" s="268"/>
    </row>
    <row r="37" spans="2:62" ht="20.25" customHeight="1">
      <c r="B37" s="11">
        <f>B35+1</f>
        <v>11</v>
      </c>
      <c r="C37" s="25" t="s">
        <v>102</v>
      </c>
      <c r="D37" s="36"/>
      <c r="E37" s="43"/>
      <c r="F37" s="48"/>
      <c r="G37" s="43"/>
      <c r="H37" s="48"/>
      <c r="I37" s="57" t="s">
        <v>21</v>
      </c>
      <c r="J37" s="71"/>
      <c r="K37" s="77" t="s">
        <v>116</v>
      </c>
      <c r="L37" s="93"/>
      <c r="M37" s="93"/>
      <c r="N37" s="36"/>
      <c r="O37" s="100" t="s">
        <v>51</v>
      </c>
      <c r="P37" s="105"/>
      <c r="Q37" s="105"/>
      <c r="R37" s="105"/>
      <c r="S37" s="116"/>
      <c r="T37" s="126" t="s">
        <v>43</v>
      </c>
      <c r="U37" s="134"/>
      <c r="V37" s="146"/>
      <c r="W37" s="158"/>
      <c r="X37" s="170" t="s">
        <v>60</v>
      </c>
      <c r="Y37" s="170" t="s">
        <v>77</v>
      </c>
      <c r="Z37" s="170" t="s">
        <v>70</v>
      </c>
      <c r="AA37" s="170" t="s">
        <v>65</v>
      </c>
      <c r="AB37" s="170"/>
      <c r="AC37" s="186" t="s">
        <v>70</v>
      </c>
      <c r="AD37" s="158" t="s">
        <v>70</v>
      </c>
      <c r="AE37" s="170"/>
      <c r="AF37" s="170" t="s">
        <v>60</v>
      </c>
      <c r="AG37" s="170" t="s">
        <v>77</v>
      </c>
      <c r="AH37" s="170" t="s">
        <v>70</v>
      </c>
      <c r="AI37" s="170" t="s">
        <v>65</v>
      </c>
      <c r="AJ37" s="186"/>
      <c r="AK37" s="158" t="s">
        <v>70</v>
      </c>
      <c r="AL37" s="170" t="s">
        <v>65</v>
      </c>
      <c r="AM37" s="170"/>
      <c r="AN37" s="170" t="s">
        <v>60</v>
      </c>
      <c r="AO37" s="170" t="s">
        <v>77</v>
      </c>
      <c r="AP37" s="170" t="s">
        <v>70</v>
      </c>
      <c r="AQ37" s="186"/>
      <c r="AR37" s="158"/>
      <c r="AS37" s="170" t="s">
        <v>70</v>
      </c>
      <c r="AT37" s="170" t="s">
        <v>65</v>
      </c>
      <c r="AU37" s="170"/>
      <c r="AV37" s="170" t="s">
        <v>60</v>
      </c>
      <c r="AW37" s="170" t="s">
        <v>77</v>
      </c>
      <c r="AX37" s="186" t="s">
        <v>70</v>
      </c>
      <c r="AY37" s="158"/>
      <c r="AZ37" s="170"/>
      <c r="BA37" s="213"/>
      <c r="BB37" s="221"/>
      <c r="BC37" s="230"/>
      <c r="BD37" s="239"/>
      <c r="BE37" s="247"/>
      <c r="BF37" s="252"/>
      <c r="BG37" s="259"/>
      <c r="BH37" s="259"/>
      <c r="BI37" s="259"/>
      <c r="BJ37" s="269"/>
    </row>
    <row r="38" spans="2:62" ht="20.25" customHeight="1">
      <c r="B38" s="12"/>
      <c r="C38" s="24"/>
      <c r="D38" s="35"/>
      <c r="E38" s="43"/>
      <c r="F38" s="48" t="str">
        <f>C37</f>
        <v>介護職員</v>
      </c>
      <c r="G38" s="43"/>
      <c r="H38" s="48" t="str">
        <f>I37</f>
        <v>A</v>
      </c>
      <c r="I38" s="56"/>
      <c r="J38" s="70"/>
      <c r="K38" s="76"/>
      <c r="L38" s="92"/>
      <c r="M38" s="92"/>
      <c r="N38" s="35"/>
      <c r="O38" s="100"/>
      <c r="P38" s="105"/>
      <c r="Q38" s="105"/>
      <c r="R38" s="105"/>
      <c r="S38" s="116"/>
      <c r="T38" s="125" t="s">
        <v>82</v>
      </c>
      <c r="U38" s="133"/>
      <c r="V38" s="145"/>
      <c r="W38" s="157" t="str">
        <f>IF(W37="","",VLOOKUP(W37,'【記載例】シフト記号表（勤務時間帯）'!$C$6:$L$47,10,FALSE))</f>
        <v/>
      </c>
      <c r="X38" s="169">
        <f>IF(X37="","",VLOOKUP(X37,'【記載例】シフト記号表（勤務時間帯）'!$C$6:$L$47,10,FALSE))</f>
        <v>8</v>
      </c>
      <c r="Y38" s="169">
        <f>IF(Y37="","",VLOOKUP(Y37,'【記載例】シフト記号表（勤務時間帯）'!$C$6:$L$47,10,FALSE))</f>
        <v>8</v>
      </c>
      <c r="Z38" s="169">
        <f>IF(Z37="","",VLOOKUP(Z37,'【記載例】シフト記号表（勤務時間帯）'!$C$6:$L$47,10,FALSE))</f>
        <v>8</v>
      </c>
      <c r="AA38" s="169">
        <f>IF(AA37="","",VLOOKUP(AA37,'【記載例】シフト記号表（勤務時間帯）'!$C$6:$L$47,10,FALSE))</f>
        <v>7.9999999999999982</v>
      </c>
      <c r="AB38" s="169" t="str">
        <f>IF(AB37="","",VLOOKUP(AB37,'【記載例】シフト記号表（勤務時間帯）'!$C$6:$L$47,10,FALSE))</f>
        <v/>
      </c>
      <c r="AC38" s="185">
        <f>IF(AC37="","",VLOOKUP(AC37,'【記載例】シフト記号表（勤務時間帯）'!$C$6:$L$47,10,FALSE))</f>
        <v>8</v>
      </c>
      <c r="AD38" s="157">
        <f>IF(AD37="","",VLOOKUP(AD37,'【記載例】シフト記号表（勤務時間帯）'!$C$6:$L$47,10,FALSE))</f>
        <v>8</v>
      </c>
      <c r="AE38" s="169" t="str">
        <f>IF(AE37="","",VLOOKUP(AE37,'【記載例】シフト記号表（勤務時間帯）'!$C$6:$L$47,10,FALSE))</f>
        <v/>
      </c>
      <c r="AF38" s="169">
        <f>IF(AF37="","",VLOOKUP(AF37,'【記載例】シフト記号表（勤務時間帯）'!$C$6:$L$47,10,FALSE))</f>
        <v>8</v>
      </c>
      <c r="AG38" s="169">
        <f>IF(AG37="","",VLOOKUP(AG37,'【記載例】シフト記号表（勤務時間帯）'!$C$6:$L$47,10,FALSE))</f>
        <v>8</v>
      </c>
      <c r="AH38" s="169">
        <f>IF(AH37="","",VLOOKUP(AH37,'【記載例】シフト記号表（勤務時間帯）'!$C$6:$L$47,10,FALSE))</f>
        <v>8</v>
      </c>
      <c r="AI38" s="169">
        <f>IF(AI37="","",VLOOKUP(AI37,'【記載例】シフト記号表（勤務時間帯）'!$C$6:$L$47,10,FALSE))</f>
        <v>7.9999999999999982</v>
      </c>
      <c r="AJ38" s="185" t="str">
        <f>IF(AJ37="","",VLOOKUP(AJ37,'【記載例】シフト記号表（勤務時間帯）'!$C$6:$L$47,10,FALSE))</f>
        <v/>
      </c>
      <c r="AK38" s="157">
        <f>IF(AK37="","",VLOOKUP(AK37,'【記載例】シフト記号表（勤務時間帯）'!$C$6:$L$47,10,FALSE))</f>
        <v>8</v>
      </c>
      <c r="AL38" s="169">
        <f>IF(AL37="","",VLOOKUP(AL37,'【記載例】シフト記号表（勤務時間帯）'!$C$6:$L$47,10,FALSE))</f>
        <v>7.9999999999999982</v>
      </c>
      <c r="AM38" s="169" t="str">
        <f>IF(AM37="","",VLOOKUP(AM37,'【記載例】シフト記号表（勤務時間帯）'!$C$6:$L$47,10,FALSE))</f>
        <v/>
      </c>
      <c r="AN38" s="169">
        <f>IF(AN37="","",VLOOKUP(AN37,'【記載例】シフト記号表（勤務時間帯）'!$C$6:$L$47,10,FALSE))</f>
        <v>8</v>
      </c>
      <c r="AO38" s="169">
        <f>IF(AO37="","",VLOOKUP(AO37,'【記載例】シフト記号表（勤務時間帯）'!$C$6:$L$47,10,FALSE))</f>
        <v>8</v>
      </c>
      <c r="AP38" s="169">
        <f>IF(AP37="","",VLOOKUP(AP37,'【記載例】シフト記号表（勤務時間帯）'!$C$6:$L$47,10,FALSE))</f>
        <v>8</v>
      </c>
      <c r="AQ38" s="185" t="str">
        <f>IF(AQ37="","",VLOOKUP(AQ37,'【記載例】シフト記号表（勤務時間帯）'!$C$6:$L$47,10,FALSE))</f>
        <v/>
      </c>
      <c r="AR38" s="157" t="str">
        <f>IF(AR37="","",VLOOKUP(AR37,'【記載例】シフト記号表（勤務時間帯）'!$C$6:$L$47,10,FALSE))</f>
        <v/>
      </c>
      <c r="AS38" s="169">
        <f>IF(AS37="","",VLOOKUP(AS37,'【記載例】シフト記号表（勤務時間帯）'!$C$6:$L$47,10,FALSE))</f>
        <v>8</v>
      </c>
      <c r="AT38" s="169">
        <f>IF(AT37="","",VLOOKUP(AT37,'【記載例】シフト記号表（勤務時間帯）'!$C$6:$L$47,10,FALSE))</f>
        <v>7.9999999999999982</v>
      </c>
      <c r="AU38" s="169" t="str">
        <f>IF(AU37="","",VLOOKUP(AU37,'【記載例】シフト記号表（勤務時間帯）'!$C$6:$L$47,10,FALSE))</f>
        <v/>
      </c>
      <c r="AV38" s="169">
        <f>IF(AV37="","",VLOOKUP(AV37,'【記載例】シフト記号表（勤務時間帯）'!$C$6:$L$47,10,FALSE))</f>
        <v>8</v>
      </c>
      <c r="AW38" s="169">
        <f>IF(AW37="","",VLOOKUP(AW37,'【記載例】シフト記号表（勤務時間帯）'!$C$6:$L$47,10,FALSE))</f>
        <v>8</v>
      </c>
      <c r="AX38" s="185">
        <f>IF(AX37="","",VLOOKUP(AX37,'【記載例】シフト記号表（勤務時間帯）'!$C$6:$L$47,10,FALSE))</f>
        <v>8</v>
      </c>
      <c r="AY38" s="157" t="str">
        <f>IF(AY37="","",VLOOKUP(AY37,'【記載例】シフト記号表（勤務時間帯）'!$C$6:$L$47,10,FALSE))</f>
        <v/>
      </c>
      <c r="AZ38" s="169" t="str">
        <f>IF(AZ37="","",VLOOKUP(AZ37,'【記載例】シフト記号表（勤務時間帯）'!$C$6:$L$47,10,FALSE))</f>
        <v/>
      </c>
      <c r="BA38" s="169" t="str">
        <f>IF(BA37="","",VLOOKUP(BA37,'【記載例】シフト記号表（勤務時間帯）'!$C$6:$L$47,10,FALSE))</f>
        <v/>
      </c>
      <c r="BB38" s="220">
        <f>IF($BE$3="４週",SUM(W38:AX38),IF($BE$3="暦月",SUM(W38:BA38),""))</f>
        <v>160</v>
      </c>
      <c r="BC38" s="229"/>
      <c r="BD38" s="238">
        <f>IF($BE$3="４週",BB38/4,IF($BE$3="暦月",(BB38/($BE$8/7)),""))</f>
        <v>40</v>
      </c>
      <c r="BE38" s="229"/>
      <c r="BF38" s="251"/>
      <c r="BG38" s="258"/>
      <c r="BH38" s="258"/>
      <c r="BI38" s="258"/>
      <c r="BJ38" s="268"/>
    </row>
    <row r="39" spans="2:62" ht="20.25" customHeight="1">
      <c r="B39" s="11">
        <f>B37+1</f>
        <v>12</v>
      </c>
      <c r="C39" s="25" t="s">
        <v>102</v>
      </c>
      <c r="D39" s="36"/>
      <c r="E39" s="43"/>
      <c r="F39" s="48"/>
      <c r="G39" s="43"/>
      <c r="H39" s="48"/>
      <c r="I39" s="57" t="s">
        <v>21</v>
      </c>
      <c r="J39" s="71"/>
      <c r="K39" s="77" t="s">
        <v>116</v>
      </c>
      <c r="L39" s="93"/>
      <c r="M39" s="93"/>
      <c r="N39" s="36"/>
      <c r="O39" s="100" t="s">
        <v>178</v>
      </c>
      <c r="P39" s="105"/>
      <c r="Q39" s="105"/>
      <c r="R39" s="105"/>
      <c r="S39" s="116"/>
      <c r="T39" s="126" t="s">
        <v>43</v>
      </c>
      <c r="U39" s="134"/>
      <c r="V39" s="146"/>
      <c r="W39" s="158" t="s">
        <v>70</v>
      </c>
      <c r="X39" s="170"/>
      <c r="Y39" s="170" t="s">
        <v>60</v>
      </c>
      <c r="Z39" s="170" t="s">
        <v>77</v>
      </c>
      <c r="AA39" s="170" t="s">
        <v>70</v>
      </c>
      <c r="AB39" s="170" t="s">
        <v>65</v>
      </c>
      <c r="AC39" s="186"/>
      <c r="AD39" s="158" t="s">
        <v>65</v>
      </c>
      <c r="AE39" s="170" t="s">
        <v>70</v>
      </c>
      <c r="AF39" s="170"/>
      <c r="AG39" s="170" t="s">
        <v>60</v>
      </c>
      <c r="AH39" s="170" t="s">
        <v>77</v>
      </c>
      <c r="AI39" s="170" t="s">
        <v>70</v>
      </c>
      <c r="AJ39" s="186"/>
      <c r="AK39" s="158" t="s">
        <v>65</v>
      </c>
      <c r="AL39" s="170" t="s">
        <v>70</v>
      </c>
      <c r="AM39" s="170"/>
      <c r="AN39" s="170"/>
      <c r="AO39" s="170" t="s">
        <v>60</v>
      </c>
      <c r="AP39" s="170" t="s">
        <v>77</v>
      </c>
      <c r="AQ39" s="186" t="s">
        <v>65</v>
      </c>
      <c r="AR39" s="158" t="s">
        <v>65</v>
      </c>
      <c r="AS39" s="170"/>
      <c r="AT39" s="170" t="s">
        <v>70</v>
      </c>
      <c r="AU39" s="170" t="s">
        <v>65</v>
      </c>
      <c r="AV39" s="170"/>
      <c r="AW39" s="170" t="s">
        <v>60</v>
      </c>
      <c r="AX39" s="186" t="s">
        <v>77</v>
      </c>
      <c r="AY39" s="158"/>
      <c r="AZ39" s="170"/>
      <c r="BA39" s="213"/>
      <c r="BB39" s="221"/>
      <c r="BC39" s="230"/>
      <c r="BD39" s="239"/>
      <c r="BE39" s="247"/>
      <c r="BF39" s="252"/>
      <c r="BG39" s="259"/>
      <c r="BH39" s="259"/>
      <c r="BI39" s="259"/>
      <c r="BJ39" s="269"/>
    </row>
    <row r="40" spans="2:62" ht="20.25" customHeight="1">
      <c r="B40" s="12"/>
      <c r="C40" s="24"/>
      <c r="D40" s="35"/>
      <c r="E40" s="43"/>
      <c r="F40" s="48" t="str">
        <f>C39</f>
        <v>介護職員</v>
      </c>
      <c r="G40" s="43"/>
      <c r="H40" s="48" t="str">
        <f>I39</f>
        <v>A</v>
      </c>
      <c r="I40" s="56"/>
      <c r="J40" s="70"/>
      <c r="K40" s="76"/>
      <c r="L40" s="92"/>
      <c r="M40" s="92"/>
      <c r="N40" s="35"/>
      <c r="O40" s="100"/>
      <c r="P40" s="105"/>
      <c r="Q40" s="105"/>
      <c r="R40" s="105"/>
      <c r="S40" s="116"/>
      <c r="T40" s="125" t="s">
        <v>82</v>
      </c>
      <c r="U40" s="133"/>
      <c r="V40" s="145"/>
      <c r="W40" s="157">
        <f>IF(W39="","",VLOOKUP(W39,'【記載例】シフト記号表（勤務時間帯）'!$C$6:$L$47,10,FALSE))</f>
        <v>8</v>
      </c>
      <c r="X40" s="169" t="str">
        <f>IF(X39="","",VLOOKUP(X39,'【記載例】シフト記号表（勤務時間帯）'!$C$6:$L$47,10,FALSE))</f>
        <v/>
      </c>
      <c r="Y40" s="169">
        <f>IF(Y39="","",VLOOKUP(Y39,'【記載例】シフト記号表（勤務時間帯）'!$C$6:$L$47,10,FALSE))</f>
        <v>8</v>
      </c>
      <c r="Z40" s="169">
        <f>IF(Z39="","",VLOOKUP(Z39,'【記載例】シフト記号表（勤務時間帯）'!$C$6:$L$47,10,FALSE))</f>
        <v>8</v>
      </c>
      <c r="AA40" s="169">
        <f>IF(AA39="","",VLOOKUP(AA39,'【記載例】シフト記号表（勤務時間帯）'!$C$6:$L$47,10,FALSE))</f>
        <v>8</v>
      </c>
      <c r="AB40" s="169">
        <f>IF(AB39="","",VLOOKUP(AB39,'【記載例】シフト記号表（勤務時間帯）'!$C$6:$L$47,10,FALSE))</f>
        <v>7.9999999999999982</v>
      </c>
      <c r="AC40" s="185" t="str">
        <f>IF(AC39="","",VLOOKUP(AC39,'【記載例】シフト記号表（勤務時間帯）'!$C$6:$L$47,10,FALSE))</f>
        <v/>
      </c>
      <c r="AD40" s="157">
        <f>IF(AD39="","",VLOOKUP(AD39,'【記載例】シフト記号表（勤務時間帯）'!$C$6:$L$47,10,FALSE))</f>
        <v>7.9999999999999982</v>
      </c>
      <c r="AE40" s="169">
        <f>IF(AE39="","",VLOOKUP(AE39,'【記載例】シフト記号表（勤務時間帯）'!$C$6:$L$47,10,FALSE))</f>
        <v>8</v>
      </c>
      <c r="AF40" s="169" t="str">
        <f>IF(AF39="","",VLOOKUP(AF39,'【記載例】シフト記号表（勤務時間帯）'!$C$6:$L$47,10,FALSE))</f>
        <v/>
      </c>
      <c r="AG40" s="169">
        <f>IF(AG39="","",VLOOKUP(AG39,'【記載例】シフト記号表（勤務時間帯）'!$C$6:$L$47,10,FALSE))</f>
        <v>8</v>
      </c>
      <c r="AH40" s="169">
        <f>IF(AH39="","",VLOOKUP(AH39,'【記載例】シフト記号表（勤務時間帯）'!$C$6:$L$47,10,FALSE))</f>
        <v>8</v>
      </c>
      <c r="AI40" s="169">
        <f>IF(AI39="","",VLOOKUP(AI39,'【記載例】シフト記号表（勤務時間帯）'!$C$6:$L$47,10,FALSE))</f>
        <v>8</v>
      </c>
      <c r="AJ40" s="185" t="str">
        <f>IF(AJ39="","",VLOOKUP(AJ39,'【記載例】シフト記号表（勤務時間帯）'!$C$6:$L$47,10,FALSE))</f>
        <v/>
      </c>
      <c r="AK40" s="157">
        <f>IF(AK39="","",VLOOKUP(AK39,'【記載例】シフト記号表（勤務時間帯）'!$C$6:$L$47,10,FALSE))</f>
        <v>7.9999999999999982</v>
      </c>
      <c r="AL40" s="169">
        <f>IF(AL39="","",VLOOKUP(AL39,'【記載例】シフト記号表（勤務時間帯）'!$C$6:$L$47,10,FALSE))</f>
        <v>8</v>
      </c>
      <c r="AM40" s="169" t="str">
        <f>IF(AM39="","",VLOOKUP(AM39,'【記載例】シフト記号表（勤務時間帯）'!$C$6:$L$47,10,FALSE))</f>
        <v/>
      </c>
      <c r="AN40" s="169" t="str">
        <f>IF(AN39="","",VLOOKUP(AN39,'【記載例】シフト記号表（勤務時間帯）'!$C$6:$L$47,10,FALSE))</f>
        <v/>
      </c>
      <c r="AO40" s="169">
        <f>IF(AO39="","",VLOOKUP(AO39,'【記載例】シフト記号表（勤務時間帯）'!$C$6:$L$47,10,FALSE))</f>
        <v>8</v>
      </c>
      <c r="AP40" s="169">
        <f>IF(AP39="","",VLOOKUP(AP39,'【記載例】シフト記号表（勤務時間帯）'!$C$6:$L$47,10,FALSE))</f>
        <v>8</v>
      </c>
      <c r="AQ40" s="185">
        <f>IF(AQ39="","",VLOOKUP(AQ39,'【記載例】シフト記号表（勤務時間帯）'!$C$6:$L$47,10,FALSE))</f>
        <v>7.9999999999999982</v>
      </c>
      <c r="AR40" s="157">
        <f>IF(AR39="","",VLOOKUP(AR39,'【記載例】シフト記号表（勤務時間帯）'!$C$6:$L$47,10,FALSE))</f>
        <v>7.9999999999999982</v>
      </c>
      <c r="AS40" s="169" t="str">
        <f>IF(AS39="","",VLOOKUP(AS39,'【記載例】シフト記号表（勤務時間帯）'!$C$6:$L$47,10,FALSE))</f>
        <v/>
      </c>
      <c r="AT40" s="169">
        <f>IF(AT39="","",VLOOKUP(AT39,'【記載例】シフト記号表（勤務時間帯）'!$C$6:$L$47,10,FALSE))</f>
        <v>8</v>
      </c>
      <c r="AU40" s="169">
        <f>IF(AU39="","",VLOOKUP(AU39,'【記載例】シフト記号表（勤務時間帯）'!$C$6:$L$47,10,FALSE))</f>
        <v>7.9999999999999982</v>
      </c>
      <c r="AV40" s="169" t="str">
        <f>IF(AV39="","",VLOOKUP(AV39,'【記載例】シフト記号表（勤務時間帯）'!$C$6:$L$47,10,FALSE))</f>
        <v/>
      </c>
      <c r="AW40" s="169">
        <f>IF(AW39="","",VLOOKUP(AW39,'【記載例】シフト記号表（勤務時間帯）'!$C$6:$L$47,10,FALSE))</f>
        <v>8</v>
      </c>
      <c r="AX40" s="185">
        <f>IF(AX39="","",VLOOKUP(AX39,'【記載例】シフト記号表（勤務時間帯）'!$C$6:$L$47,10,FALSE))</f>
        <v>8</v>
      </c>
      <c r="AY40" s="157" t="str">
        <f>IF(AY39="","",VLOOKUP(AY39,'【記載例】シフト記号表（勤務時間帯）'!$C$6:$L$47,10,FALSE))</f>
        <v/>
      </c>
      <c r="AZ40" s="169" t="str">
        <f>IF(AZ39="","",VLOOKUP(AZ39,'【記載例】シフト記号表（勤務時間帯）'!$C$6:$L$47,10,FALSE))</f>
        <v/>
      </c>
      <c r="BA40" s="169" t="str">
        <f>IF(BA39="","",VLOOKUP(BA39,'【記載例】シフト記号表（勤務時間帯）'!$C$6:$L$47,10,FALSE))</f>
        <v/>
      </c>
      <c r="BB40" s="220">
        <f>IF($BE$3="４週",SUM(W40:AX40),IF($BE$3="暦月",SUM(W40:BA40),""))</f>
        <v>160</v>
      </c>
      <c r="BC40" s="229"/>
      <c r="BD40" s="238">
        <f>IF($BE$3="４週",BB40/4,IF($BE$3="暦月",(BB40/($BE$8/7)),""))</f>
        <v>40</v>
      </c>
      <c r="BE40" s="229"/>
      <c r="BF40" s="251"/>
      <c r="BG40" s="258"/>
      <c r="BH40" s="258"/>
      <c r="BI40" s="258"/>
      <c r="BJ40" s="268"/>
    </row>
    <row r="41" spans="2:62" ht="20.25" customHeight="1">
      <c r="B41" s="11">
        <f>B39+1</f>
        <v>13</v>
      </c>
      <c r="C41" s="25" t="s">
        <v>102</v>
      </c>
      <c r="D41" s="36"/>
      <c r="E41" s="43"/>
      <c r="F41" s="48"/>
      <c r="G41" s="43"/>
      <c r="H41" s="48"/>
      <c r="I41" s="57" t="s">
        <v>21</v>
      </c>
      <c r="J41" s="71"/>
      <c r="K41" s="77" t="s">
        <v>116</v>
      </c>
      <c r="L41" s="93"/>
      <c r="M41" s="93"/>
      <c r="N41" s="36"/>
      <c r="O41" s="100" t="s">
        <v>96</v>
      </c>
      <c r="P41" s="105"/>
      <c r="Q41" s="105"/>
      <c r="R41" s="105"/>
      <c r="S41" s="116"/>
      <c r="T41" s="126" t="s">
        <v>43</v>
      </c>
      <c r="U41" s="134"/>
      <c r="V41" s="146"/>
      <c r="W41" s="158" t="s">
        <v>65</v>
      </c>
      <c r="X41" s="170" t="s">
        <v>70</v>
      </c>
      <c r="Y41" s="170"/>
      <c r="Z41" s="170" t="s">
        <v>60</v>
      </c>
      <c r="AA41" s="170" t="s">
        <v>77</v>
      </c>
      <c r="AB41" s="170"/>
      <c r="AC41" s="186" t="s">
        <v>65</v>
      </c>
      <c r="AD41" s="158" t="s">
        <v>70</v>
      </c>
      <c r="AE41" s="170" t="s">
        <v>70</v>
      </c>
      <c r="AF41" s="170" t="s">
        <v>65</v>
      </c>
      <c r="AG41" s="170"/>
      <c r="AH41" s="170" t="s">
        <v>60</v>
      </c>
      <c r="AI41" s="170" t="s">
        <v>77</v>
      </c>
      <c r="AJ41" s="186"/>
      <c r="AK41" s="158" t="s">
        <v>70</v>
      </c>
      <c r="AL41" s="170"/>
      <c r="AM41" s="170" t="s">
        <v>70</v>
      </c>
      <c r="AN41" s="170" t="s">
        <v>70</v>
      </c>
      <c r="AO41" s="170"/>
      <c r="AP41" s="170" t="s">
        <v>60</v>
      </c>
      <c r="AQ41" s="186" t="s">
        <v>77</v>
      </c>
      <c r="AR41" s="158" t="s">
        <v>70</v>
      </c>
      <c r="AS41" s="170" t="s">
        <v>65</v>
      </c>
      <c r="AT41" s="170"/>
      <c r="AU41" s="170" t="s">
        <v>70</v>
      </c>
      <c r="AV41" s="170" t="s">
        <v>70</v>
      </c>
      <c r="AW41" s="170"/>
      <c r="AX41" s="186" t="s">
        <v>60</v>
      </c>
      <c r="AY41" s="158"/>
      <c r="AZ41" s="170"/>
      <c r="BA41" s="213"/>
      <c r="BB41" s="221"/>
      <c r="BC41" s="230"/>
      <c r="BD41" s="239"/>
      <c r="BE41" s="247"/>
      <c r="BF41" s="252"/>
      <c r="BG41" s="259"/>
      <c r="BH41" s="259"/>
      <c r="BI41" s="259"/>
      <c r="BJ41" s="269"/>
    </row>
    <row r="42" spans="2:62" ht="20.25" customHeight="1">
      <c r="B42" s="12"/>
      <c r="C42" s="24"/>
      <c r="D42" s="35"/>
      <c r="E42" s="43"/>
      <c r="F42" s="48" t="str">
        <f>C41</f>
        <v>介護職員</v>
      </c>
      <c r="G42" s="43"/>
      <c r="H42" s="48" t="str">
        <f>I41</f>
        <v>A</v>
      </c>
      <c r="I42" s="56"/>
      <c r="J42" s="70"/>
      <c r="K42" s="76"/>
      <c r="L42" s="92"/>
      <c r="M42" s="92"/>
      <c r="N42" s="35"/>
      <c r="O42" s="100"/>
      <c r="P42" s="105"/>
      <c r="Q42" s="105"/>
      <c r="R42" s="105"/>
      <c r="S42" s="116"/>
      <c r="T42" s="125" t="s">
        <v>82</v>
      </c>
      <c r="U42" s="133"/>
      <c r="V42" s="145"/>
      <c r="W42" s="157">
        <f>IF(W41="","",VLOOKUP(W41,'【記載例】シフト記号表（勤務時間帯）'!$C$6:$L$47,10,FALSE))</f>
        <v>7.9999999999999982</v>
      </c>
      <c r="X42" s="169">
        <f>IF(X41="","",VLOOKUP(X41,'【記載例】シフト記号表（勤務時間帯）'!$C$6:$L$47,10,FALSE))</f>
        <v>8</v>
      </c>
      <c r="Y42" s="169" t="str">
        <f>IF(Y41="","",VLOOKUP(Y41,'【記載例】シフト記号表（勤務時間帯）'!$C$6:$L$47,10,FALSE))</f>
        <v/>
      </c>
      <c r="Z42" s="169">
        <f>IF(Z41="","",VLOOKUP(Z41,'【記載例】シフト記号表（勤務時間帯）'!$C$6:$L$47,10,FALSE))</f>
        <v>8</v>
      </c>
      <c r="AA42" s="169">
        <f>IF(AA41="","",VLOOKUP(AA41,'【記載例】シフト記号表（勤務時間帯）'!$C$6:$L$47,10,FALSE))</f>
        <v>8</v>
      </c>
      <c r="AB42" s="169" t="str">
        <f>IF(AB41="","",VLOOKUP(AB41,'【記載例】シフト記号表（勤務時間帯）'!$C$6:$L$47,10,FALSE))</f>
        <v/>
      </c>
      <c r="AC42" s="185">
        <f>IF(AC41="","",VLOOKUP(AC41,'【記載例】シフト記号表（勤務時間帯）'!$C$6:$L$47,10,FALSE))</f>
        <v>7.9999999999999982</v>
      </c>
      <c r="AD42" s="157">
        <f>IF(AD41="","",VLOOKUP(AD41,'【記載例】シフト記号表（勤務時間帯）'!$C$6:$L$47,10,FALSE))</f>
        <v>8</v>
      </c>
      <c r="AE42" s="169">
        <f>IF(AE41="","",VLOOKUP(AE41,'【記載例】シフト記号表（勤務時間帯）'!$C$6:$L$47,10,FALSE))</f>
        <v>8</v>
      </c>
      <c r="AF42" s="169">
        <f>IF(AF41="","",VLOOKUP(AF41,'【記載例】シフト記号表（勤務時間帯）'!$C$6:$L$47,10,FALSE))</f>
        <v>7.9999999999999982</v>
      </c>
      <c r="AG42" s="169" t="str">
        <f>IF(AG41="","",VLOOKUP(AG41,'【記載例】シフト記号表（勤務時間帯）'!$C$6:$L$47,10,FALSE))</f>
        <v/>
      </c>
      <c r="AH42" s="169">
        <f>IF(AH41="","",VLOOKUP(AH41,'【記載例】シフト記号表（勤務時間帯）'!$C$6:$L$47,10,FALSE))</f>
        <v>8</v>
      </c>
      <c r="AI42" s="169">
        <f>IF(AI41="","",VLOOKUP(AI41,'【記載例】シフト記号表（勤務時間帯）'!$C$6:$L$47,10,FALSE))</f>
        <v>8</v>
      </c>
      <c r="AJ42" s="185" t="str">
        <f>IF(AJ41="","",VLOOKUP(AJ41,'【記載例】シフト記号表（勤務時間帯）'!$C$6:$L$47,10,FALSE))</f>
        <v/>
      </c>
      <c r="AK42" s="157">
        <f>IF(AK41="","",VLOOKUP(AK41,'【記載例】シフト記号表（勤務時間帯）'!$C$6:$L$47,10,FALSE))</f>
        <v>8</v>
      </c>
      <c r="AL42" s="169" t="str">
        <f>IF(AL41="","",VLOOKUP(AL41,'【記載例】シフト記号表（勤務時間帯）'!$C$6:$L$47,10,FALSE))</f>
        <v/>
      </c>
      <c r="AM42" s="169">
        <f>IF(AM41="","",VLOOKUP(AM41,'【記載例】シフト記号表（勤務時間帯）'!$C$6:$L$47,10,FALSE))</f>
        <v>8</v>
      </c>
      <c r="AN42" s="169">
        <f>IF(AN41="","",VLOOKUP(AN41,'【記載例】シフト記号表（勤務時間帯）'!$C$6:$L$47,10,FALSE))</f>
        <v>8</v>
      </c>
      <c r="AO42" s="169" t="str">
        <f>IF(AO41="","",VLOOKUP(AO41,'【記載例】シフト記号表（勤務時間帯）'!$C$6:$L$47,10,FALSE))</f>
        <v/>
      </c>
      <c r="AP42" s="169">
        <f>IF(AP41="","",VLOOKUP(AP41,'【記載例】シフト記号表（勤務時間帯）'!$C$6:$L$47,10,FALSE))</f>
        <v>8</v>
      </c>
      <c r="AQ42" s="185">
        <f>IF(AQ41="","",VLOOKUP(AQ41,'【記載例】シフト記号表（勤務時間帯）'!$C$6:$L$47,10,FALSE))</f>
        <v>8</v>
      </c>
      <c r="AR42" s="157">
        <f>IF(AR41="","",VLOOKUP(AR41,'【記載例】シフト記号表（勤務時間帯）'!$C$6:$L$47,10,FALSE))</f>
        <v>8</v>
      </c>
      <c r="AS42" s="169">
        <f>IF(AS41="","",VLOOKUP(AS41,'【記載例】シフト記号表（勤務時間帯）'!$C$6:$L$47,10,FALSE))</f>
        <v>7.9999999999999982</v>
      </c>
      <c r="AT42" s="169" t="str">
        <f>IF(AT41="","",VLOOKUP(AT41,'【記載例】シフト記号表（勤務時間帯）'!$C$6:$L$47,10,FALSE))</f>
        <v/>
      </c>
      <c r="AU42" s="169">
        <f>IF(AU41="","",VLOOKUP(AU41,'【記載例】シフト記号表（勤務時間帯）'!$C$6:$L$47,10,FALSE))</f>
        <v>8</v>
      </c>
      <c r="AV42" s="169">
        <f>IF(AV41="","",VLOOKUP(AV41,'【記載例】シフト記号表（勤務時間帯）'!$C$6:$L$47,10,FALSE))</f>
        <v>8</v>
      </c>
      <c r="AW42" s="169" t="str">
        <f>IF(AW41="","",VLOOKUP(AW41,'【記載例】シフト記号表（勤務時間帯）'!$C$6:$L$47,10,FALSE))</f>
        <v/>
      </c>
      <c r="AX42" s="185">
        <f>IF(AX41="","",VLOOKUP(AX41,'【記載例】シフト記号表（勤務時間帯）'!$C$6:$L$47,10,FALSE))</f>
        <v>8</v>
      </c>
      <c r="AY42" s="157" t="str">
        <f>IF(AY41="","",VLOOKUP(AY41,'【記載例】シフト記号表（勤務時間帯）'!$C$6:$L$47,10,FALSE))</f>
        <v/>
      </c>
      <c r="AZ42" s="169" t="str">
        <f>IF(AZ41="","",VLOOKUP(AZ41,'【記載例】シフト記号表（勤務時間帯）'!$C$6:$L$47,10,FALSE))</f>
        <v/>
      </c>
      <c r="BA42" s="169" t="str">
        <f>IF(BA41="","",VLOOKUP(BA41,'【記載例】シフト記号表（勤務時間帯）'!$C$6:$L$47,10,FALSE))</f>
        <v/>
      </c>
      <c r="BB42" s="220">
        <f>IF($BE$3="４週",SUM(W42:AX42),IF($BE$3="暦月",SUM(W42:BA42),""))</f>
        <v>160</v>
      </c>
      <c r="BC42" s="229"/>
      <c r="BD42" s="238">
        <f>IF($BE$3="４週",BB42/4,IF($BE$3="暦月",(BB42/($BE$8/7)),""))</f>
        <v>40</v>
      </c>
      <c r="BE42" s="229"/>
      <c r="BF42" s="251"/>
      <c r="BG42" s="258"/>
      <c r="BH42" s="258"/>
      <c r="BI42" s="258"/>
      <c r="BJ42" s="268"/>
    </row>
    <row r="43" spans="2:62" ht="20.25" customHeight="1">
      <c r="B43" s="11">
        <f>B41+1</f>
        <v>14</v>
      </c>
      <c r="C43" s="25" t="s">
        <v>102</v>
      </c>
      <c r="D43" s="36"/>
      <c r="E43" s="43"/>
      <c r="F43" s="48"/>
      <c r="G43" s="43"/>
      <c r="H43" s="48"/>
      <c r="I43" s="57" t="s">
        <v>23</v>
      </c>
      <c r="J43" s="71"/>
      <c r="K43" s="77" t="s">
        <v>116</v>
      </c>
      <c r="L43" s="93"/>
      <c r="M43" s="93"/>
      <c r="N43" s="36"/>
      <c r="O43" s="100" t="s">
        <v>179</v>
      </c>
      <c r="P43" s="105"/>
      <c r="Q43" s="105"/>
      <c r="R43" s="105"/>
      <c r="S43" s="116"/>
      <c r="T43" s="126" t="s">
        <v>43</v>
      </c>
      <c r="U43" s="134"/>
      <c r="V43" s="146"/>
      <c r="W43" s="158"/>
      <c r="X43" s="170" t="s">
        <v>65</v>
      </c>
      <c r="Y43" s="170" t="s">
        <v>70</v>
      </c>
      <c r="Z43" s="170"/>
      <c r="AA43" s="170" t="s">
        <v>70</v>
      </c>
      <c r="AB43" s="170" t="s">
        <v>70</v>
      </c>
      <c r="AC43" s="186"/>
      <c r="AD43" s="158"/>
      <c r="AE43" s="170" t="s">
        <v>65</v>
      </c>
      <c r="AF43" s="170" t="s">
        <v>70</v>
      </c>
      <c r="AG43" s="170" t="s">
        <v>70</v>
      </c>
      <c r="AH43" s="170"/>
      <c r="AI43" s="170"/>
      <c r="AJ43" s="186" t="s">
        <v>65</v>
      </c>
      <c r="AK43" s="158"/>
      <c r="AL43" s="170"/>
      <c r="AM43" s="170" t="s">
        <v>65</v>
      </c>
      <c r="AN43" s="170" t="s">
        <v>65</v>
      </c>
      <c r="AO43" s="170" t="s">
        <v>70</v>
      </c>
      <c r="AP43" s="170"/>
      <c r="AQ43" s="186" t="s">
        <v>70</v>
      </c>
      <c r="AR43" s="158"/>
      <c r="AS43" s="170" t="s">
        <v>70</v>
      </c>
      <c r="AT43" s="170" t="s">
        <v>70</v>
      </c>
      <c r="AU43" s="170"/>
      <c r="AV43" s="170" t="s">
        <v>70</v>
      </c>
      <c r="AW43" s="170" t="s">
        <v>65</v>
      </c>
      <c r="AX43" s="186"/>
      <c r="AY43" s="158"/>
      <c r="AZ43" s="170"/>
      <c r="BA43" s="213"/>
      <c r="BB43" s="221"/>
      <c r="BC43" s="230"/>
      <c r="BD43" s="239"/>
      <c r="BE43" s="247"/>
      <c r="BF43" s="252"/>
      <c r="BG43" s="259"/>
      <c r="BH43" s="259"/>
      <c r="BI43" s="259"/>
      <c r="BJ43" s="269"/>
    </row>
    <row r="44" spans="2:62" ht="20.25" customHeight="1">
      <c r="B44" s="12"/>
      <c r="C44" s="24"/>
      <c r="D44" s="35"/>
      <c r="E44" s="43"/>
      <c r="F44" s="48" t="str">
        <f>C43</f>
        <v>介護職員</v>
      </c>
      <c r="G44" s="43"/>
      <c r="H44" s="48" t="str">
        <f>I43</f>
        <v>C</v>
      </c>
      <c r="I44" s="56"/>
      <c r="J44" s="70"/>
      <c r="K44" s="76"/>
      <c r="L44" s="92"/>
      <c r="M44" s="92"/>
      <c r="N44" s="35"/>
      <c r="O44" s="100"/>
      <c r="P44" s="105"/>
      <c r="Q44" s="105"/>
      <c r="R44" s="105"/>
      <c r="S44" s="116"/>
      <c r="T44" s="125" t="s">
        <v>82</v>
      </c>
      <c r="U44" s="133"/>
      <c r="V44" s="145"/>
      <c r="W44" s="157" t="str">
        <f>IF(W43="","",VLOOKUP(W43,'【記載例】シフト記号表（勤務時間帯）'!$C$6:$L$47,10,FALSE))</f>
        <v/>
      </c>
      <c r="X44" s="169">
        <f>IF(X43="","",VLOOKUP(X43,'【記載例】シフト記号表（勤務時間帯）'!$C$6:$L$47,10,FALSE))</f>
        <v>7.9999999999999982</v>
      </c>
      <c r="Y44" s="169">
        <f>IF(Y43="","",VLOOKUP(Y43,'【記載例】シフト記号表（勤務時間帯）'!$C$6:$L$47,10,FALSE))</f>
        <v>8</v>
      </c>
      <c r="Z44" s="169" t="str">
        <f>IF(Z43="","",VLOOKUP(Z43,'【記載例】シフト記号表（勤務時間帯）'!$C$6:$L$47,10,FALSE))</f>
        <v/>
      </c>
      <c r="AA44" s="169">
        <f>IF(AA43="","",VLOOKUP(AA43,'【記載例】シフト記号表（勤務時間帯）'!$C$6:$L$47,10,FALSE))</f>
        <v>8</v>
      </c>
      <c r="AB44" s="169">
        <f>IF(AB43="","",VLOOKUP(AB43,'【記載例】シフト記号表（勤務時間帯）'!$C$6:$L$47,10,FALSE))</f>
        <v>8</v>
      </c>
      <c r="AC44" s="185" t="str">
        <f>IF(AC43="","",VLOOKUP(AC43,'【記載例】シフト記号表（勤務時間帯）'!$C$6:$L$47,10,FALSE))</f>
        <v/>
      </c>
      <c r="AD44" s="157" t="str">
        <f>IF(AD43="","",VLOOKUP(AD43,'【記載例】シフト記号表（勤務時間帯）'!$C$6:$L$47,10,FALSE))</f>
        <v/>
      </c>
      <c r="AE44" s="169">
        <f>IF(AE43="","",VLOOKUP(AE43,'【記載例】シフト記号表（勤務時間帯）'!$C$6:$L$47,10,FALSE))</f>
        <v>7.9999999999999982</v>
      </c>
      <c r="AF44" s="169">
        <f>IF(AF43="","",VLOOKUP(AF43,'【記載例】シフト記号表（勤務時間帯）'!$C$6:$L$47,10,FALSE))</f>
        <v>8</v>
      </c>
      <c r="AG44" s="169">
        <f>IF(AG43="","",VLOOKUP(AG43,'【記載例】シフト記号表（勤務時間帯）'!$C$6:$L$47,10,FALSE))</f>
        <v>8</v>
      </c>
      <c r="AH44" s="169" t="str">
        <f>IF(AH43="","",VLOOKUP(AH43,'【記載例】シフト記号表（勤務時間帯）'!$C$6:$L$47,10,FALSE))</f>
        <v/>
      </c>
      <c r="AI44" s="169" t="str">
        <f>IF(AI43="","",VLOOKUP(AI43,'【記載例】シフト記号表（勤務時間帯）'!$C$6:$L$47,10,FALSE))</f>
        <v/>
      </c>
      <c r="AJ44" s="185">
        <f>IF(AJ43="","",VLOOKUP(AJ43,'【記載例】シフト記号表（勤務時間帯）'!$C$6:$L$47,10,FALSE))</f>
        <v>7.9999999999999982</v>
      </c>
      <c r="AK44" s="157" t="str">
        <f>IF(AK43="","",VLOOKUP(AK43,'【記載例】シフト記号表（勤務時間帯）'!$C$6:$L$47,10,FALSE))</f>
        <v/>
      </c>
      <c r="AL44" s="169" t="str">
        <f>IF(AL43="","",VLOOKUP(AL43,'【記載例】シフト記号表（勤務時間帯）'!$C$6:$L$47,10,FALSE))</f>
        <v/>
      </c>
      <c r="AM44" s="169">
        <f>IF(AM43="","",VLOOKUP(AM43,'【記載例】シフト記号表（勤務時間帯）'!$C$6:$L$47,10,FALSE))</f>
        <v>7.9999999999999982</v>
      </c>
      <c r="AN44" s="169">
        <f>IF(AN43="","",VLOOKUP(AN43,'【記載例】シフト記号表（勤務時間帯）'!$C$6:$L$47,10,FALSE))</f>
        <v>7.9999999999999982</v>
      </c>
      <c r="AO44" s="169">
        <f>IF(AO43="","",VLOOKUP(AO43,'【記載例】シフト記号表（勤務時間帯）'!$C$6:$L$47,10,FALSE))</f>
        <v>8</v>
      </c>
      <c r="AP44" s="169" t="str">
        <f>IF(AP43="","",VLOOKUP(AP43,'【記載例】シフト記号表（勤務時間帯）'!$C$6:$L$47,10,FALSE))</f>
        <v/>
      </c>
      <c r="AQ44" s="185">
        <f>IF(AQ43="","",VLOOKUP(AQ43,'【記載例】シフト記号表（勤務時間帯）'!$C$6:$L$47,10,FALSE))</f>
        <v>8</v>
      </c>
      <c r="AR44" s="157" t="str">
        <f>IF(AR43="","",VLOOKUP(AR43,'【記載例】シフト記号表（勤務時間帯）'!$C$6:$L$47,10,FALSE))</f>
        <v/>
      </c>
      <c r="AS44" s="169">
        <f>IF(AS43="","",VLOOKUP(AS43,'【記載例】シフト記号表（勤務時間帯）'!$C$6:$L$47,10,FALSE))</f>
        <v>8</v>
      </c>
      <c r="AT44" s="169">
        <f>IF(AT43="","",VLOOKUP(AT43,'【記載例】シフト記号表（勤務時間帯）'!$C$6:$L$47,10,FALSE))</f>
        <v>8</v>
      </c>
      <c r="AU44" s="169" t="str">
        <f>IF(AU43="","",VLOOKUP(AU43,'【記載例】シフト記号表（勤務時間帯）'!$C$6:$L$47,10,FALSE))</f>
        <v/>
      </c>
      <c r="AV44" s="169">
        <f>IF(AV43="","",VLOOKUP(AV43,'【記載例】シフト記号表（勤務時間帯）'!$C$6:$L$47,10,FALSE))</f>
        <v>8</v>
      </c>
      <c r="AW44" s="169">
        <f>IF(AW43="","",VLOOKUP(AW43,'【記載例】シフト記号表（勤務時間帯）'!$C$6:$L$47,10,FALSE))</f>
        <v>7.9999999999999982</v>
      </c>
      <c r="AX44" s="185" t="str">
        <f>IF(AX43="","",VLOOKUP(AX43,'【記載例】シフト記号表（勤務時間帯）'!$C$6:$L$47,10,FALSE))</f>
        <v/>
      </c>
      <c r="AY44" s="157" t="str">
        <f>IF(AY43="","",VLOOKUP(AY43,'【記載例】シフト記号表（勤務時間帯）'!$C$6:$L$47,10,FALSE))</f>
        <v/>
      </c>
      <c r="AZ44" s="169" t="str">
        <f>IF(AZ43="","",VLOOKUP(AZ43,'【記載例】シフト記号表（勤務時間帯）'!$C$6:$L$47,10,FALSE))</f>
        <v/>
      </c>
      <c r="BA44" s="169" t="str">
        <f>IF(BA43="","",VLOOKUP(BA43,'【記載例】シフト記号表（勤務時間帯）'!$C$6:$L$47,10,FALSE))</f>
        <v/>
      </c>
      <c r="BB44" s="220">
        <f>IF($BE$3="４週",SUM(W44:AX44),IF($BE$3="暦月",SUM(W44:BA44),""))</f>
        <v>128</v>
      </c>
      <c r="BC44" s="229"/>
      <c r="BD44" s="238">
        <f>IF($BE$3="４週",BB44/4,IF($BE$3="暦月",(BB44/($BE$8/7)),""))</f>
        <v>32</v>
      </c>
      <c r="BE44" s="229"/>
      <c r="BF44" s="251"/>
      <c r="BG44" s="258"/>
      <c r="BH44" s="258"/>
      <c r="BI44" s="258"/>
      <c r="BJ44" s="268"/>
    </row>
    <row r="45" spans="2:62" ht="20.25" customHeight="1">
      <c r="B45" s="11">
        <f>B43+1</f>
        <v>15</v>
      </c>
      <c r="C45" s="25" t="s">
        <v>102</v>
      </c>
      <c r="D45" s="36"/>
      <c r="E45" s="43"/>
      <c r="F45" s="48"/>
      <c r="G45" s="43"/>
      <c r="H45" s="48"/>
      <c r="I45" s="57" t="s">
        <v>21</v>
      </c>
      <c r="J45" s="71"/>
      <c r="K45" s="77" t="s">
        <v>19</v>
      </c>
      <c r="L45" s="93"/>
      <c r="M45" s="93"/>
      <c r="N45" s="36"/>
      <c r="O45" s="100" t="s">
        <v>50</v>
      </c>
      <c r="P45" s="105"/>
      <c r="Q45" s="105"/>
      <c r="R45" s="105"/>
      <c r="S45" s="116"/>
      <c r="T45" s="126" t="s">
        <v>43</v>
      </c>
      <c r="U45" s="134"/>
      <c r="V45" s="146"/>
      <c r="W45" s="158" t="s">
        <v>70</v>
      </c>
      <c r="X45" s="170" t="s">
        <v>70</v>
      </c>
      <c r="Y45" s="170"/>
      <c r="Z45" s="170"/>
      <c r="AA45" s="170" t="s">
        <v>60</v>
      </c>
      <c r="AB45" s="170" t="s">
        <v>77</v>
      </c>
      <c r="AC45" s="186" t="s">
        <v>65</v>
      </c>
      <c r="AD45" s="158" t="s">
        <v>65</v>
      </c>
      <c r="AE45" s="170"/>
      <c r="AF45" s="170" t="s">
        <v>70</v>
      </c>
      <c r="AG45" s="170" t="s">
        <v>70</v>
      </c>
      <c r="AH45" s="170"/>
      <c r="AI45" s="170" t="s">
        <v>60</v>
      </c>
      <c r="AJ45" s="186" t="s">
        <v>77</v>
      </c>
      <c r="AK45" s="158" t="s">
        <v>65</v>
      </c>
      <c r="AL45" s="170" t="s">
        <v>65</v>
      </c>
      <c r="AM45" s="170"/>
      <c r="AN45" s="170" t="s">
        <v>70</v>
      </c>
      <c r="AO45" s="170"/>
      <c r="AP45" s="170"/>
      <c r="AQ45" s="186" t="s">
        <v>60</v>
      </c>
      <c r="AR45" s="158" t="s">
        <v>77</v>
      </c>
      <c r="AS45" s="170" t="s">
        <v>65</v>
      </c>
      <c r="AT45" s="170" t="s">
        <v>65</v>
      </c>
      <c r="AU45" s="170"/>
      <c r="AV45" s="170" t="s">
        <v>65</v>
      </c>
      <c r="AW45" s="170" t="s">
        <v>70</v>
      </c>
      <c r="AX45" s="186" t="s">
        <v>70</v>
      </c>
      <c r="AY45" s="158"/>
      <c r="AZ45" s="170"/>
      <c r="BA45" s="213"/>
      <c r="BB45" s="221"/>
      <c r="BC45" s="230"/>
      <c r="BD45" s="239"/>
      <c r="BE45" s="247"/>
      <c r="BF45" s="252"/>
      <c r="BG45" s="259"/>
      <c r="BH45" s="259"/>
      <c r="BI45" s="259"/>
      <c r="BJ45" s="269"/>
    </row>
    <row r="46" spans="2:62" ht="20.25" customHeight="1">
      <c r="B46" s="12"/>
      <c r="C46" s="24"/>
      <c r="D46" s="35"/>
      <c r="E46" s="43"/>
      <c r="F46" s="48" t="str">
        <f>C45</f>
        <v>介護職員</v>
      </c>
      <c r="G46" s="43"/>
      <c r="H46" s="48" t="str">
        <f>I45</f>
        <v>A</v>
      </c>
      <c r="I46" s="56"/>
      <c r="J46" s="70"/>
      <c r="K46" s="76"/>
      <c r="L46" s="92"/>
      <c r="M46" s="92"/>
      <c r="N46" s="35"/>
      <c r="O46" s="100"/>
      <c r="P46" s="105"/>
      <c r="Q46" s="105"/>
      <c r="R46" s="105"/>
      <c r="S46" s="116"/>
      <c r="T46" s="125" t="s">
        <v>82</v>
      </c>
      <c r="U46" s="133"/>
      <c r="V46" s="145"/>
      <c r="W46" s="157">
        <f>IF(W45="","",VLOOKUP(W45,'【記載例】シフト記号表（勤務時間帯）'!$C$6:$L$47,10,FALSE))</f>
        <v>8</v>
      </c>
      <c r="X46" s="169">
        <f>IF(X45="","",VLOOKUP(X45,'【記載例】シフト記号表（勤務時間帯）'!$C$6:$L$47,10,FALSE))</f>
        <v>8</v>
      </c>
      <c r="Y46" s="169" t="str">
        <f>IF(Y45="","",VLOOKUP(Y45,'【記載例】シフト記号表（勤務時間帯）'!$C$6:$L$47,10,FALSE))</f>
        <v/>
      </c>
      <c r="Z46" s="169" t="str">
        <f>IF(Z45="","",VLOOKUP(Z45,'【記載例】シフト記号表（勤務時間帯）'!$C$6:$L$47,10,FALSE))</f>
        <v/>
      </c>
      <c r="AA46" s="169">
        <f>IF(AA45="","",VLOOKUP(AA45,'【記載例】シフト記号表（勤務時間帯）'!$C$6:$L$47,10,FALSE))</f>
        <v>8</v>
      </c>
      <c r="AB46" s="169">
        <f>IF(AB45="","",VLOOKUP(AB45,'【記載例】シフト記号表（勤務時間帯）'!$C$6:$L$47,10,FALSE))</f>
        <v>8</v>
      </c>
      <c r="AC46" s="185">
        <f>IF(AC45="","",VLOOKUP(AC45,'【記載例】シフト記号表（勤務時間帯）'!$C$6:$L$47,10,FALSE))</f>
        <v>7.9999999999999982</v>
      </c>
      <c r="AD46" s="157">
        <f>IF(AD45="","",VLOOKUP(AD45,'【記載例】シフト記号表（勤務時間帯）'!$C$6:$L$47,10,FALSE))</f>
        <v>7.9999999999999982</v>
      </c>
      <c r="AE46" s="169" t="str">
        <f>IF(AE45="","",VLOOKUP(AE45,'【記載例】シフト記号表（勤務時間帯）'!$C$6:$L$47,10,FALSE))</f>
        <v/>
      </c>
      <c r="AF46" s="169">
        <f>IF(AF45="","",VLOOKUP(AF45,'【記載例】シフト記号表（勤務時間帯）'!$C$6:$L$47,10,FALSE))</f>
        <v>8</v>
      </c>
      <c r="AG46" s="169">
        <f>IF(AG45="","",VLOOKUP(AG45,'【記載例】シフト記号表（勤務時間帯）'!$C$6:$L$47,10,FALSE))</f>
        <v>8</v>
      </c>
      <c r="AH46" s="169" t="str">
        <f>IF(AH45="","",VLOOKUP(AH45,'【記載例】シフト記号表（勤務時間帯）'!$C$6:$L$47,10,FALSE))</f>
        <v/>
      </c>
      <c r="AI46" s="169">
        <f>IF(AI45="","",VLOOKUP(AI45,'【記載例】シフト記号表（勤務時間帯）'!$C$6:$L$47,10,FALSE))</f>
        <v>8</v>
      </c>
      <c r="AJ46" s="185">
        <f>IF(AJ45="","",VLOOKUP(AJ45,'【記載例】シフト記号表（勤務時間帯）'!$C$6:$L$47,10,FALSE))</f>
        <v>8</v>
      </c>
      <c r="AK46" s="157">
        <f>IF(AK45="","",VLOOKUP(AK45,'【記載例】シフト記号表（勤務時間帯）'!$C$6:$L$47,10,FALSE))</f>
        <v>7.9999999999999982</v>
      </c>
      <c r="AL46" s="169">
        <f>IF(AL45="","",VLOOKUP(AL45,'【記載例】シフト記号表（勤務時間帯）'!$C$6:$L$47,10,FALSE))</f>
        <v>7.9999999999999982</v>
      </c>
      <c r="AM46" s="169" t="str">
        <f>IF(AM45="","",VLOOKUP(AM45,'【記載例】シフト記号表（勤務時間帯）'!$C$6:$L$47,10,FALSE))</f>
        <v/>
      </c>
      <c r="AN46" s="169">
        <f>IF(AN45="","",VLOOKUP(AN45,'【記載例】シフト記号表（勤務時間帯）'!$C$6:$L$47,10,FALSE))</f>
        <v>8</v>
      </c>
      <c r="AO46" s="169" t="str">
        <f>IF(AO45="","",VLOOKUP(AO45,'【記載例】シフト記号表（勤務時間帯）'!$C$6:$L$47,10,FALSE))</f>
        <v/>
      </c>
      <c r="AP46" s="169" t="str">
        <f>IF(AP45="","",VLOOKUP(AP45,'【記載例】シフト記号表（勤務時間帯）'!$C$6:$L$47,10,FALSE))</f>
        <v/>
      </c>
      <c r="AQ46" s="185">
        <f>IF(AQ45="","",VLOOKUP(AQ45,'【記載例】シフト記号表（勤務時間帯）'!$C$6:$L$47,10,FALSE))</f>
        <v>8</v>
      </c>
      <c r="AR46" s="157">
        <f>IF(AR45="","",VLOOKUP(AR45,'【記載例】シフト記号表（勤務時間帯）'!$C$6:$L$47,10,FALSE))</f>
        <v>8</v>
      </c>
      <c r="AS46" s="169">
        <f>IF(AS45="","",VLOOKUP(AS45,'【記載例】シフト記号表（勤務時間帯）'!$C$6:$L$47,10,FALSE))</f>
        <v>7.9999999999999982</v>
      </c>
      <c r="AT46" s="169">
        <f>IF(AT45="","",VLOOKUP(AT45,'【記載例】シフト記号表（勤務時間帯）'!$C$6:$L$47,10,FALSE))</f>
        <v>7.9999999999999982</v>
      </c>
      <c r="AU46" s="169" t="str">
        <f>IF(AU45="","",VLOOKUP(AU45,'【記載例】シフト記号表（勤務時間帯）'!$C$6:$L$47,10,FALSE))</f>
        <v/>
      </c>
      <c r="AV46" s="169">
        <f>IF(AV45="","",VLOOKUP(AV45,'【記載例】シフト記号表（勤務時間帯）'!$C$6:$L$47,10,FALSE))</f>
        <v>7.9999999999999982</v>
      </c>
      <c r="AW46" s="169">
        <f>IF(AW45="","",VLOOKUP(AW45,'【記載例】シフト記号表（勤務時間帯）'!$C$6:$L$47,10,FALSE))</f>
        <v>8</v>
      </c>
      <c r="AX46" s="185">
        <f>IF(AX45="","",VLOOKUP(AX45,'【記載例】シフト記号表（勤務時間帯）'!$C$6:$L$47,10,FALSE))</f>
        <v>8</v>
      </c>
      <c r="AY46" s="157" t="str">
        <f>IF(AY45="","",VLOOKUP(AY45,'【記載例】シフト記号表（勤務時間帯）'!$C$6:$L$47,10,FALSE))</f>
        <v/>
      </c>
      <c r="AZ46" s="169" t="str">
        <f>IF(AZ45="","",VLOOKUP(AZ45,'【記載例】シフト記号表（勤務時間帯）'!$C$6:$L$47,10,FALSE))</f>
        <v/>
      </c>
      <c r="BA46" s="169" t="str">
        <f>IF(BA45="","",VLOOKUP(BA45,'【記載例】シフト記号表（勤務時間帯）'!$C$6:$L$47,10,FALSE))</f>
        <v/>
      </c>
      <c r="BB46" s="220">
        <f>IF($BE$3="４週",SUM(W46:AX46),IF($BE$3="暦月",SUM(W46:BA46),""))</f>
        <v>160</v>
      </c>
      <c r="BC46" s="229"/>
      <c r="BD46" s="238">
        <f>IF($BE$3="４週",BB46/4,IF($BE$3="暦月",(BB46/($BE$8/7)),""))</f>
        <v>40</v>
      </c>
      <c r="BE46" s="229"/>
      <c r="BF46" s="251"/>
      <c r="BG46" s="258"/>
      <c r="BH46" s="258"/>
      <c r="BI46" s="258"/>
      <c r="BJ46" s="268"/>
    </row>
    <row r="47" spans="2:62" ht="20.25" customHeight="1">
      <c r="B47" s="11">
        <f>B45+1</f>
        <v>16</v>
      </c>
      <c r="C47" s="25" t="s">
        <v>102</v>
      </c>
      <c r="D47" s="36"/>
      <c r="E47" s="43"/>
      <c r="F47" s="48"/>
      <c r="G47" s="43"/>
      <c r="H47" s="48"/>
      <c r="I47" s="57" t="s">
        <v>21</v>
      </c>
      <c r="J47" s="71"/>
      <c r="K47" s="77" t="s">
        <v>116</v>
      </c>
      <c r="L47" s="93"/>
      <c r="M47" s="93"/>
      <c r="N47" s="36"/>
      <c r="O47" s="100" t="s">
        <v>166</v>
      </c>
      <c r="P47" s="105"/>
      <c r="Q47" s="105"/>
      <c r="R47" s="105"/>
      <c r="S47" s="116"/>
      <c r="T47" s="126" t="s">
        <v>43</v>
      </c>
      <c r="U47" s="134"/>
      <c r="V47" s="146"/>
      <c r="W47" s="158"/>
      <c r="X47" s="170" t="s">
        <v>65</v>
      </c>
      <c r="Y47" s="170" t="s">
        <v>70</v>
      </c>
      <c r="Z47" s="170" t="s">
        <v>70</v>
      </c>
      <c r="AA47" s="170"/>
      <c r="AB47" s="170" t="s">
        <v>60</v>
      </c>
      <c r="AC47" s="186" t="s">
        <v>77</v>
      </c>
      <c r="AD47" s="158" t="s">
        <v>70</v>
      </c>
      <c r="AE47" s="170"/>
      <c r="AF47" s="170" t="s">
        <v>70</v>
      </c>
      <c r="AG47" s="170" t="s">
        <v>70</v>
      </c>
      <c r="AH47" s="170"/>
      <c r="AI47" s="170"/>
      <c r="AJ47" s="186" t="s">
        <v>60</v>
      </c>
      <c r="AK47" s="158" t="s">
        <v>77</v>
      </c>
      <c r="AL47" s="170" t="s">
        <v>70</v>
      </c>
      <c r="AM47" s="170" t="s">
        <v>70</v>
      </c>
      <c r="AN47" s="170" t="s">
        <v>70</v>
      </c>
      <c r="AO47" s="170" t="s">
        <v>65</v>
      </c>
      <c r="AP47" s="170" t="s">
        <v>65</v>
      </c>
      <c r="AQ47" s="186"/>
      <c r="AR47" s="158" t="s">
        <v>60</v>
      </c>
      <c r="AS47" s="170" t="s">
        <v>77</v>
      </c>
      <c r="AT47" s="170" t="s">
        <v>65</v>
      </c>
      <c r="AU47" s="170" t="s">
        <v>70</v>
      </c>
      <c r="AV47" s="170"/>
      <c r="AW47" s="170"/>
      <c r="AX47" s="186" t="s">
        <v>65</v>
      </c>
      <c r="AY47" s="158"/>
      <c r="AZ47" s="170"/>
      <c r="BA47" s="213"/>
      <c r="BB47" s="221"/>
      <c r="BC47" s="230"/>
      <c r="BD47" s="239"/>
      <c r="BE47" s="247"/>
      <c r="BF47" s="252"/>
      <c r="BG47" s="259"/>
      <c r="BH47" s="259"/>
      <c r="BI47" s="259"/>
      <c r="BJ47" s="269"/>
    </row>
    <row r="48" spans="2:62" ht="20.25" customHeight="1">
      <c r="B48" s="12"/>
      <c r="C48" s="24"/>
      <c r="D48" s="35"/>
      <c r="E48" s="43"/>
      <c r="F48" s="48" t="str">
        <f>C47</f>
        <v>介護職員</v>
      </c>
      <c r="G48" s="43"/>
      <c r="H48" s="48" t="str">
        <f>I47</f>
        <v>A</v>
      </c>
      <c r="I48" s="56"/>
      <c r="J48" s="70"/>
      <c r="K48" s="76"/>
      <c r="L48" s="92"/>
      <c r="M48" s="92"/>
      <c r="N48" s="35"/>
      <c r="O48" s="100"/>
      <c r="P48" s="105"/>
      <c r="Q48" s="105"/>
      <c r="R48" s="105"/>
      <c r="S48" s="116"/>
      <c r="T48" s="125" t="s">
        <v>82</v>
      </c>
      <c r="U48" s="133"/>
      <c r="V48" s="145"/>
      <c r="W48" s="157" t="str">
        <f>IF(W47="","",VLOOKUP(W47,'【記載例】シフト記号表（勤務時間帯）'!$C$6:$L$47,10,FALSE))</f>
        <v/>
      </c>
      <c r="X48" s="169">
        <f>IF(X47="","",VLOOKUP(X47,'【記載例】シフト記号表（勤務時間帯）'!$C$6:$L$47,10,FALSE))</f>
        <v>7.9999999999999982</v>
      </c>
      <c r="Y48" s="169">
        <f>IF(Y47="","",VLOOKUP(Y47,'【記載例】シフト記号表（勤務時間帯）'!$C$6:$L$47,10,FALSE))</f>
        <v>8</v>
      </c>
      <c r="Z48" s="169">
        <f>IF(Z47="","",VLOOKUP(Z47,'【記載例】シフト記号表（勤務時間帯）'!$C$6:$L$47,10,FALSE))</f>
        <v>8</v>
      </c>
      <c r="AA48" s="169" t="str">
        <f>IF(AA47="","",VLOOKUP(AA47,'【記載例】シフト記号表（勤務時間帯）'!$C$6:$L$47,10,FALSE))</f>
        <v/>
      </c>
      <c r="AB48" s="169">
        <f>IF(AB47="","",VLOOKUP(AB47,'【記載例】シフト記号表（勤務時間帯）'!$C$6:$L$47,10,FALSE))</f>
        <v>8</v>
      </c>
      <c r="AC48" s="185">
        <f>IF(AC47="","",VLOOKUP(AC47,'【記載例】シフト記号表（勤務時間帯）'!$C$6:$L$47,10,FALSE))</f>
        <v>8</v>
      </c>
      <c r="AD48" s="157">
        <f>IF(AD47="","",VLOOKUP(AD47,'【記載例】シフト記号表（勤務時間帯）'!$C$6:$L$47,10,FALSE))</f>
        <v>8</v>
      </c>
      <c r="AE48" s="169" t="str">
        <f>IF(AE47="","",VLOOKUP(AE47,'【記載例】シフト記号表（勤務時間帯）'!$C$6:$L$47,10,FALSE))</f>
        <v/>
      </c>
      <c r="AF48" s="169">
        <f>IF(AF47="","",VLOOKUP(AF47,'【記載例】シフト記号表（勤務時間帯）'!$C$6:$L$47,10,FALSE))</f>
        <v>8</v>
      </c>
      <c r="AG48" s="169">
        <f>IF(AG47="","",VLOOKUP(AG47,'【記載例】シフト記号表（勤務時間帯）'!$C$6:$L$47,10,FALSE))</f>
        <v>8</v>
      </c>
      <c r="AH48" s="169" t="str">
        <f>IF(AH47="","",VLOOKUP(AH47,'【記載例】シフト記号表（勤務時間帯）'!$C$6:$L$47,10,FALSE))</f>
        <v/>
      </c>
      <c r="AI48" s="169" t="str">
        <f>IF(AI47="","",VLOOKUP(AI47,'【記載例】シフト記号表（勤務時間帯）'!$C$6:$L$47,10,FALSE))</f>
        <v/>
      </c>
      <c r="AJ48" s="185">
        <f>IF(AJ47="","",VLOOKUP(AJ47,'【記載例】シフト記号表（勤務時間帯）'!$C$6:$L$47,10,FALSE))</f>
        <v>8</v>
      </c>
      <c r="AK48" s="157">
        <f>IF(AK47="","",VLOOKUP(AK47,'【記載例】シフト記号表（勤務時間帯）'!$C$6:$L$47,10,FALSE))</f>
        <v>8</v>
      </c>
      <c r="AL48" s="169">
        <f>IF(AL47="","",VLOOKUP(AL47,'【記載例】シフト記号表（勤務時間帯）'!$C$6:$L$47,10,FALSE))</f>
        <v>8</v>
      </c>
      <c r="AM48" s="169">
        <f>IF(AM47="","",VLOOKUP(AM47,'【記載例】シフト記号表（勤務時間帯）'!$C$6:$L$47,10,FALSE))</f>
        <v>8</v>
      </c>
      <c r="AN48" s="169">
        <f>IF(AN47="","",VLOOKUP(AN47,'【記載例】シフト記号表（勤務時間帯）'!$C$6:$L$47,10,FALSE))</f>
        <v>8</v>
      </c>
      <c r="AO48" s="169">
        <f>IF(AO47="","",VLOOKUP(AO47,'【記載例】シフト記号表（勤務時間帯）'!$C$6:$L$47,10,FALSE))</f>
        <v>7.9999999999999982</v>
      </c>
      <c r="AP48" s="169">
        <f>IF(AP47="","",VLOOKUP(AP47,'【記載例】シフト記号表（勤務時間帯）'!$C$6:$L$47,10,FALSE))</f>
        <v>7.9999999999999982</v>
      </c>
      <c r="AQ48" s="185" t="str">
        <f>IF(AQ47="","",VLOOKUP(AQ47,'【記載例】シフト記号表（勤務時間帯）'!$C$6:$L$47,10,FALSE))</f>
        <v/>
      </c>
      <c r="AR48" s="157">
        <f>IF(AR47="","",VLOOKUP(AR47,'【記載例】シフト記号表（勤務時間帯）'!$C$6:$L$47,10,FALSE))</f>
        <v>8</v>
      </c>
      <c r="AS48" s="169">
        <f>IF(AS47="","",VLOOKUP(AS47,'【記載例】シフト記号表（勤務時間帯）'!$C$6:$L$47,10,FALSE))</f>
        <v>8</v>
      </c>
      <c r="AT48" s="169">
        <f>IF(AT47="","",VLOOKUP(AT47,'【記載例】シフト記号表（勤務時間帯）'!$C$6:$L$47,10,FALSE))</f>
        <v>7.9999999999999982</v>
      </c>
      <c r="AU48" s="169">
        <f>IF(AU47="","",VLOOKUP(AU47,'【記載例】シフト記号表（勤務時間帯）'!$C$6:$L$47,10,FALSE))</f>
        <v>8</v>
      </c>
      <c r="AV48" s="169" t="str">
        <f>IF(AV47="","",VLOOKUP(AV47,'【記載例】シフト記号表（勤務時間帯）'!$C$6:$L$47,10,FALSE))</f>
        <v/>
      </c>
      <c r="AW48" s="169" t="str">
        <f>IF(AW47="","",VLOOKUP(AW47,'【記載例】シフト記号表（勤務時間帯）'!$C$6:$L$47,10,FALSE))</f>
        <v/>
      </c>
      <c r="AX48" s="185">
        <f>IF(AX47="","",VLOOKUP(AX47,'【記載例】シフト記号表（勤務時間帯）'!$C$6:$L$47,10,FALSE))</f>
        <v>7.9999999999999982</v>
      </c>
      <c r="AY48" s="157" t="str">
        <f>IF(AY47="","",VLOOKUP(AY47,'【記載例】シフト記号表（勤務時間帯）'!$C$6:$L$47,10,FALSE))</f>
        <v/>
      </c>
      <c r="AZ48" s="169" t="str">
        <f>IF(AZ47="","",VLOOKUP(AZ47,'【記載例】シフト記号表（勤務時間帯）'!$C$6:$L$47,10,FALSE))</f>
        <v/>
      </c>
      <c r="BA48" s="169" t="str">
        <f>IF(BA47="","",VLOOKUP(BA47,'【記載例】シフト記号表（勤務時間帯）'!$C$6:$L$47,10,FALSE))</f>
        <v/>
      </c>
      <c r="BB48" s="220">
        <f>IF($BE$3="４週",SUM(W48:AX48),IF($BE$3="暦月",SUM(W48:BA48),""))</f>
        <v>160</v>
      </c>
      <c r="BC48" s="229"/>
      <c r="BD48" s="238">
        <f>IF($BE$3="４週",BB48/4,IF($BE$3="暦月",(BB48/($BE$8/7)),""))</f>
        <v>40</v>
      </c>
      <c r="BE48" s="229"/>
      <c r="BF48" s="251"/>
      <c r="BG48" s="258"/>
      <c r="BH48" s="258"/>
      <c r="BI48" s="258"/>
      <c r="BJ48" s="268"/>
    </row>
    <row r="49" spans="2:62" ht="20.25" customHeight="1">
      <c r="B49" s="11">
        <f>B47+1</f>
        <v>17</v>
      </c>
      <c r="C49" s="25" t="s">
        <v>102</v>
      </c>
      <c r="D49" s="36"/>
      <c r="E49" s="43"/>
      <c r="F49" s="48"/>
      <c r="G49" s="43"/>
      <c r="H49" s="48"/>
      <c r="I49" s="57" t="s">
        <v>21</v>
      </c>
      <c r="J49" s="71"/>
      <c r="K49" s="77" t="s">
        <v>116</v>
      </c>
      <c r="L49" s="93"/>
      <c r="M49" s="93"/>
      <c r="N49" s="36"/>
      <c r="O49" s="100" t="s">
        <v>180</v>
      </c>
      <c r="P49" s="105"/>
      <c r="Q49" s="105"/>
      <c r="R49" s="105"/>
      <c r="S49" s="116"/>
      <c r="T49" s="126" t="s">
        <v>43</v>
      </c>
      <c r="U49" s="134"/>
      <c r="V49" s="146"/>
      <c r="W49" s="158" t="s">
        <v>65</v>
      </c>
      <c r="X49" s="170"/>
      <c r="Y49" s="170" t="s">
        <v>65</v>
      </c>
      <c r="Z49" s="170"/>
      <c r="AA49" s="170" t="s">
        <v>70</v>
      </c>
      <c r="AB49" s="170"/>
      <c r="AC49" s="186" t="s">
        <v>60</v>
      </c>
      <c r="AD49" s="158" t="s">
        <v>77</v>
      </c>
      <c r="AE49" s="170" t="s">
        <v>70</v>
      </c>
      <c r="AF49" s="170" t="s">
        <v>70</v>
      </c>
      <c r="AG49" s="170" t="s">
        <v>65</v>
      </c>
      <c r="AH49" s="170" t="s">
        <v>65</v>
      </c>
      <c r="AI49" s="170"/>
      <c r="AJ49" s="186" t="s">
        <v>70</v>
      </c>
      <c r="AK49" s="158" t="s">
        <v>60</v>
      </c>
      <c r="AL49" s="170" t="s">
        <v>77</v>
      </c>
      <c r="AM49" s="170" t="s">
        <v>65</v>
      </c>
      <c r="AN49" s="170"/>
      <c r="AO49" s="170" t="s">
        <v>70</v>
      </c>
      <c r="AP49" s="170" t="s">
        <v>70</v>
      </c>
      <c r="AQ49" s="186"/>
      <c r="AR49" s="158"/>
      <c r="AS49" s="170" t="s">
        <v>60</v>
      </c>
      <c r="AT49" s="170" t="s">
        <v>77</v>
      </c>
      <c r="AU49" s="170" t="s">
        <v>65</v>
      </c>
      <c r="AV49" s="170" t="s">
        <v>70</v>
      </c>
      <c r="AW49" s="170" t="s">
        <v>70</v>
      </c>
      <c r="AX49" s="186"/>
      <c r="AY49" s="158"/>
      <c r="AZ49" s="170"/>
      <c r="BA49" s="213"/>
      <c r="BB49" s="221"/>
      <c r="BC49" s="230"/>
      <c r="BD49" s="239"/>
      <c r="BE49" s="247"/>
      <c r="BF49" s="252"/>
      <c r="BG49" s="259"/>
      <c r="BH49" s="259"/>
      <c r="BI49" s="259"/>
      <c r="BJ49" s="269"/>
    </row>
    <row r="50" spans="2:62" ht="20.25" customHeight="1">
      <c r="B50" s="12"/>
      <c r="C50" s="24"/>
      <c r="D50" s="35"/>
      <c r="E50" s="43"/>
      <c r="F50" s="48" t="str">
        <f>C49</f>
        <v>介護職員</v>
      </c>
      <c r="G50" s="43"/>
      <c r="H50" s="48" t="str">
        <f>I49</f>
        <v>A</v>
      </c>
      <c r="I50" s="56"/>
      <c r="J50" s="70"/>
      <c r="K50" s="76"/>
      <c r="L50" s="92"/>
      <c r="M50" s="92"/>
      <c r="N50" s="35"/>
      <c r="O50" s="100"/>
      <c r="P50" s="105"/>
      <c r="Q50" s="105"/>
      <c r="R50" s="105"/>
      <c r="S50" s="116"/>
      <c r="T50" s="125" t="s">
        <v>82</v>
      </c>
      <c r="U50" s="133"/>
      <c r="V50" s="145"/>
      <c r="W50" s="157">
        <f>IF(W49="","",VLOOKUP(W49,'【記載例】シフト記号表（勤務時間帯）'!$C$6:$L$47,10,FALSE))</f>
        <v>7.9999999999999982</v>
      </c>
      <c r="X50" s="169" t="str">
        <f>IF(X49="","",VLOOKUP(X49,'【記載例】シフト記号表（勤務時間帯）'!$C$6:$L$47,10,FALSE))</f>
        <v/>
      </c>
      <c r="Y50" s="169">
        <f>IF(Y49="","",VLOOKUP(Y49,'【記載例】シフト記号表（勤務時間帯）'!$C$6:$L$47,10,FALSE))</f>
        <v>7.9999999999999982</v>
      </c>
      <c r="Z50" s="169" t="str">
        <f>IF(Z49="","",VLOOKUP(Z49,'【記載例】シフト記号表（勤務時間帯）'!$C$6:$L$47,10,FALSE))</f>
        <v/>
      </c>
      <c r="AA50" s="169">
        <f>IF(AA49="","",VLOOKUP(AA49,'【記載例】シフト記号表（勤務時間帯）'!$C$6:$L$47,10,FALSE))</f>
        <v>8</v>
      </c>
      <c r="AB50" s="169" t="str">
        <f>IF(AB49="","",VLOOKUP(AB49,'【記載例】シフト記号表（勤務時間帯）'!$C$6:$L$47,10,FALSE))</f>
        <v/>
      </c>
      <c r="AC50" s="185">
        <f>IF(AC49="","",VLOOKUP(AC49,'【記載例】シフト記号表（勤務時間帯）'!$C$6:$L$47,10,FALSE))</f>
        <v>8</v>
      </c>
      <c r="AD50" s="157">
        <f>IF(AD49="","",VLOOKUP(AD49,'【記載例】シフト記号表（勤務時間帯）'!$C$6:$L$47,10,FALSE))</f>
        <v>8</v>
      </c>
      <c r="AE50" s="169">
        <f>IF(AE49="","",VLOOKUP(AE49,'【記載例】シフト記号表（勤務時間帯）'!$C$6:$L$47,10,FALSE))</f>
        <v>8</v>
      </c>
      <c r="AF50" s="169">
        <f>IF(AF49="","",VLOOKUP(AF49,'【記載例】シフト記号表（勤務時間帯）'!$C$6:$L$47,10,FALSE))</f>
        <v>8</v>
      </c>
      <c r="AG50" s="169">
        <f>IF(AG49="","",VLOOKUP(AG49,'【記載例】シフト記号表（勤務時間帯）'!$C$6:$L$47,10,FALSE))</f>
        <v>7.9999999999999982</v>
      </c>
      <c r="AH50" s="169">
        <f>IF(AH49="","",VLOOKUP(AH49,'【記載例】シフト記号表（勤務時間帯）'!$C$6:$L$47,10,FALSE))</f>
        <v>7.9999999999999982</v>
      </c>
      <c r="AI50" s="169" t="str">
        <f>IF(AI49="","",VLOOKUP(AI49,'【記載例】シフト記号表（勤務時間帯）'!$C$6:$L$47,10,FALSE))</f>
        <v/>
      </c>
      <c r="AJ50" s="185">
        <f>IF(AJ49="","",VLOOKUP(AJ49,'【記載例】シフト記号表（勤務時間帯）'!$C$6:$L$47,10,FALSE))</f>
        <v>8</v>
      </c>
      <c r="AK50" s="157">
        <f>IF(AK49="","",VLOOKUP(AK49,'【記載例】シフト記号表（勤務時間帯）'!$C$6:$L$47,10,FALSE))</f>
        <v>8</v>
      </c>
      <c r="AL50" s="169">
        <f>IF(AL49="","",VLOOKUP(AL49,'【記載例】シフト記号表（勤務時間帯）'!$C$6:$L$47,10,FALSE))</f>
        <v>8</v>
      </c>
      <c r="AM50" s="169">
        <f>IF(AM49="","",VLOOKUP(AM49,'【記載例】シフト記号表（勤務時間帯）'!$C$6:$L$47,10,FALSE))</f>
        <v>7.9999999999999982</v>
      </c>
      <c r="AN50" s="169" t="str">
        <f>IF(AN49="","",VLOOKUP(AN49,'【記載例】シフト記号表（勤務時間帯）'!$C$6:$L$47,10,FALSE))</f>
        <v/>
      </c>
      <c r="AO50" s="169">
        <f>IF(AO49="","",VLOOKUP(AO49,'【記載例】シフト記号表（勤務時間帯）'!$C$6:$L$47,10,FALSE))</f>
        <v>8</v>
      </c>
      <c r="AP50" s="169">
        <f>IF(AP49="","",VLOOKUP(AP49,'【記載例】シフト記号表（勤務時間帯）'!$C$6:$L$47,10,FALSE))</f>
        <v>8</v>
      </c>
      <c r="AQ50" s="185" t="str">
        <f>IF(AQ49="","",VLOOKUP(AQ49,'【記載例】シフト記号表（勤務時間帯）'!$C$6:$L$47,10,FALSE))</f>
        <v/>
      </c>
      <c r="AR50" s="157" t="str">
        <f>IF(AR49="","",VLOOKUP(AR49,'【記載例】シフト記号表（勤務時間帯）'!$C$6:$L$47,10,FALSE))</f>
        <v/>
      </c>
      <c r="AS50" s="169">
        <f>IF(AS49="","",VLOOKUP(AS49,'【記載例】シフト記号表（勤務時間帯）'!$C$6:$L$47,10,FALSE))</f>
        <v>8</v>
      </c>
      <c r="AT50" s="169">
        <f>IF(AT49="","",VLOOKUP(AT49,'【記載例】シフト記号表（勤務時間帯）'!$C$6:$L$47,10,FALSE))</f>
        <v>8</v>
      </c>
      <c r="AU50" s="169">
        <f>IF(AU49="","",VLOOKUP(AU49,'【記載例】シフト記号表（勤務時間帯）'!$C$6:$L$47,10,FALSE))</f>
        <v>7.9999999999999982</v>
      </c>
      <c r="AV50" s="169">
        <f>IF(AV49="","",VLOOKUP(AV49,'【記載例】シフト記号表（勤務時間帯）'!$C$6:$L$47,10,FALSE))</f>
        <v>8</v>
      </c>
      <c r="AW50" s="169">
        <f>IF(AW49="","",VLOOKUP(AW49,'【記載例】シフト記号表（勤務時間帯）'!$C$6:$L$47,10,FALSE))</f>
        <v>8</v>
      </c>
      <c r="AX50" s="185" t="str">
        <f>IF(AX49="","",VLOOKUP(AX49,'【記載例】シフト記号表（勤務時間帯）'!$C$6:$L$47,10,FALSE))</f>
        <v/>
      </c>
      <c r="AY50" s="157" t="str">
        <f>IF(AY49="","",VLOOKUP(AY49,'【記載例】シフト記号表（勤務時間帯）'!$C$6:$L$47,10,FALSE))</f>
        <v/>
      </c>
      <c r="AZ50" s="169" t="str">
        <f>IF(AZ49="","",VLOOKUP(AZ49,'【記載例】シフト記号表（勤務時間帯）'!$C$6:$L$47,10,FALSE))</f>
        <v/>
      </c>
      <c r="BA50" s="169" t="str">
        <f>IF(BA49="","",VLOOKUP(BA49,'【記載例】シフト記号表（勤務時間帯）'!$C$6:$L$47,10,FALSE))</f>
        <v/>
      </c>
      <c r="BB50" s="220">
        <f>IF($BE$3="４週",SUM(W50:AX50),IF($BE$3="暦月",SUM(W50:BA50),""))</f>
        <v>160</v>
      </c>
      <c r="BC50" s="229"/>
      <c r="BD50" s="238">
        <f>IF($BE$3="４週",BB50/4,IF($BE$3="暦月",(BB50/($BE$8/7)),""))</f>
        <v>40</v>
      </c>
      <c r="BE50" s="229"/>
      <c r="BF50" s="251"/>
      <c r="BG50" s="258"/>
      <c r="BH50" s="258"/>
      <c r="BI50" s="258"/>
      <c r="BJ50" s="268"/>
    </row>
    <row r="51" spans="2:62" ht="20.25" customHeight="1">
      <c r="B51" s="11">
        <f>B49+1</f>
        <v>18</v>
      </c>
      <c r="C51" s="25" t="s">
        <v>102</v>
      </c>
      <c r="D51" s="36"/>
      <c r="E51" s="43"/>
      <c r="F51" s="48"/>
      <c r="G51" s="43"/>
      <c r="H51" s="48"/>
      <c r="I51" s="57" t="s">
        <v>21</v>
      </c>
      <c r="J51" s="71"/>
      <c r="K51" s="77" t="s">
        <v>116</v>
      </c>
      <c r="L51" s="93"/>
      <c r="M51" s="93"/>
      <c r="N51" s="36"/>
      <c r="O51" s="100" t="s">
        <v>182</v>
      </c>
      <c r="P51" s="105"/>
      <c r="Q51" s="105"/>
      <c r="R51" s="105"/>
      <c r="S51" s="116"/>
      <c r="T51" s="126" t="s">
        <v>43</v>
      </c>
      <c r="U51" s="134"/>
      <c r="V51" s="146"/>
      <c r="W51" s="158" t="s">
        <v>77</v>
      </c>
      <c r="X51" s="170"/>
      <c r="Y51" s="170" t="s">
        <v>70</v>
      </c>
      <c r="Z51" s="170" t="s">
        <v>65</v>
      </c>
      <c r="AA51" s="170" t="s">
        <v>65</v>
      </c>
      <c r="AB51" s="170" t="s">
        <v>65</v>
      </c>
      <c r="AC51" s="186"/>
      <c r="AD51" s="158" t="s">
        <v>60</v>
      </c>
      <c r="AE51" s="170" t="s">
        <v>77</v>
      </c>
      <c r="AF51" s="170" t="s">
        <v>65</v>
      </c>
      <c r="AG51" s="170"/>
      <c r="AH51" s="170" t="s">
        <v>70</v>
      </c>
      <c r="AI51" s="170" t="s">
        <v>70</v>
      </c>
      <c r="AJ51" s="186"/>
      <c r="AK51" s="158"/>
      <c r="AL51" s="170" t="s">
        <v>60</v>
      </c>
      <c r="AM51" s="170" t="s">
        <v>77</v>
      </c>
      <c r="AN51" s="170" t="s">
        <v>65</v>
      </c>
      <c r="AO51" s="170"/>
      <c r="AP51" s="170" t="s">
        <v>70</v>
      </c>
      <c r="AQ51" s="186" t="s">
        <v>70</v>
      </c>
      <c r="AR51" s="158" t="s">
        <v>70</v>
      </c>
      <c r="AS51" s="170"/>
      <c r="AT51" s="170" t="s">
        <v>60</v>
      </c>
      <c r="AU51" s="170" t="s">
        <v>77</v>
      </c>
      <c r="AV51" s="170" t="s">
        <v>65</v>
      </c>
      <c r="AW51" s="170"/>
      <c r="AX51" s="186" t="s">
        <v>70</v>
      </c>
      <c r="AY51" s="158"/>
      <c r="AZ51" s="170"/>
      <c r="BA51" s="213"/>
      <c r="BB51" s="221"/>
      <c r="BC51" s="230"/>
      <c r="BD51" s="239"/>
      <c r="BE51" s="247"/>
      <c r="BF51" s="252"/>
      <c r="BG51" s="259"/>
      <c r="BH51" s="259"/>
      <c r="BI51" s="259"/>
      <c r="BJ51" s="269"/>
    </row>
    <row r="52" spans="2:62" ht="20.25" customHeight="1">
      <c r="B52" s="12"/>
      <c r="C52" s="24"/>
      <c r="D52" s="35"/>
      <c r="E52" s="43"/>
      <c r="F52" s="48" t="str">
        <f>C51</f>
        <v>介護職員</v>
      </c>
      <c r="G52" s="43"/>
      <c r="H52" s="48" t="str">
        <f>I51</f>
        <v>A</v>
      </c>
      <c r="I52" s="56"/>
      <c r="J52" s="70"/>
      <c r="K52" s="76"/>
      <c r="L52" s="92"/>
      <c r="M52" s="92"/>
      <c r="N52" s="35"/>
      <c r="O52" s="100"/>
      <c r="P52" s="105"/>
      <c r="Q52" s="105"/>
      <c r="R52" s="105"/>
      <c r="S52" s="116"/>
      <c r="T52" s="125" t="s">
        <v>82</v>
      </c>
      <c r="U52" s="133"/>
      <c r="V52" s="145"/>
      <c r="W52" s="157">
        <f>IF(W51="","",VLOOKUP(W51,'【記載例】シフト記号表（勤務時間帯）'!$C$6:$L$47,10,FALSE))</f>
        <v>8</v>
      </c>
      <c r="X52" s="169" t="str">
        <f>IF(X51="","",VLOOKUP(X51,'【記載例】シフト記号表（勤務時間帯）'!$C$6:$L$47,10,FALSE))</f>
        <v/>
      </c>
      <c r="Y52" s="169">
        <f>IF(Y51="","",VLOOKUP(Y51,'【記載例】シフト記号表（勤務時間帯）'!$C$6:$L$47,10,FALSE))</f>
        <v>8</v>
      </c>
      <c r="Z52" s="169">
        <f>IF(Z51="","",VLOOKUP(Z51,'【記載例】シフト記号表（勤務時間帯）'!$C$6:$L$47,10,FALSE))</f>
        <v>7.9999999999999982</v>
      </c>
      <c r="AA52" s="169">
        <f>IF(AA51="","",VLOOKUP(AA51,'【記載例】シフト記号表（勤務時間帯）'!$C$6:$L$47,10,FALSE))</f>
        <v>7.9999999999999982</v>
      </c>
      <c r="AB52" s="169">
        <f>IF(AB51="","",VLOOKUP(AB51,'【記載例】シフト記号表（勤務時間帯）'!$C$6:$L$47,10,FALSE))</f>
        <v>7.9999999999999982</v>
      </c>
      <c r="AC52" s="185" t="str">
        <f>IF(AC51="","",VLOOKUP(AC51,'【記載例】シフト記号表（勤務時間帯）'!$C$6:$L$47,10,FALSE))</f>
        <v/>
      </c>
      <c r="AD52" s="157">
        <f>IF(AD51="","",VLOOKUP(AD51,'【記載例】シフト記号表（勤務時間帯）'!$C$6:$L$47,10,FALSE))</f>
        <v>8</v>
      </c>
      <c r="AE52" s="169">
        <f>IF(AE51="","",VLOOKUP(AE51,'【記載例】シフト記号表（勤務時間帯）'!$C$6:$L$47,10,FALSE))</f>
        <v>8</v>
      </c>
      <c r="AF52" s="169">
        <f>IF(AF51="","",VLOOKUP(AF51,'【記載例】シフト記号表（勤務時間帯）'!$C$6:$L$47,10,FALSE))</f>
        <v>7.9999999999999982</v>
      </c>
      <c r="AG52" s="169" t="str">
        <f>IF(AG51="","",VLOOKUP(AG51,'【記載例】シフト記号表（勤務時間帯）'!$C$6:$L$47,10,FALSE))</f>
        <v/>
      </c>
      <c r="AH52" s="169">
        <f>IF(AH51="","",VLOOKUP(AH51,'【記載例】シフト記号表（勤務時間帯）'!$C$6:$L$47,10,FALSE))</f>
        <v>8</v>
      </c>
      <c r="AI52" s="169">
        <f>IF(AI51="","",VLOOKUP(AI51,'【記載例】シフト記号表（勤務時間帯）'!$C$6:$L$47,10,FALSE))</f>
        <v>8</v>
      </c>
      <c r="AJ52" s="185" t="str">
        <f>IF(AJ51="","",VLOOKUP(AJ51,'【記載例】シフト記号表（勤務時間帯）'!$C$6:$L$47,10,FALSE))</f>
        <v/>
      </c>
      <c r="AK52" s="157" t="str">
        <f>IF(AK51="","",VLOOKUP(AK51,'【記載例】シフト記号表（勤務時間帯）'!$C$6:$L$47,10,FALSE))</f>
        <v/>
      </c>
      <c r="AL52" s="169">
        <f>IF(AL51="","",VLOOKUP(AL51,'【記載例】シフト記号表（勤務時間帯）'!$C$6:$L$47,10,FALSE))</f>
        <v>8</v>
      </c>
      <c r="AM52" s="169">
        <f>IF(AM51="","",VLOOKUP(AM51,'【記載例】シフト記号表（勤務時間帯）'!$C$6:$L$47,10,FALSE))</f>
        <v>8</v>
      </c>
      <c r="AN52" s="169">
        <f>IF(AN51="","",VLOOKUP(AN51,'【記載例】シフト記号表（勤務時間帯）'!$C$6:$L$47,10,FALSE))</f>
        <v>7.9999999999999982</v>
      </c>
      <c r="AO52" s="169" t="str">
        <f>IF(AO51="","",VLOOKUP(AO51,'【記載例】シフト記号表（勤務時間帯）'!$C$6:$L$47,10,FALSE))</f>
        <v/>
      </c>
      <c r="AP52" s="169">
        <f>IF(AP51="","",VLOOKUP(AP51,'【記載例】シフト記号表（勤務時間帯）'!$C$6:$L$47,10,FALSE))</f>
        <v>8</v>
      </c>
      <c r="AQ52" s="185">
        <f>IF(AQ51="","",VLOOKUP(AQ51,'【記載例】シフト記号表（勤務時間帯）'!$C$6:$L$47,10,FALSE))</f>
        <v>8</v>
      </c>
      <c r="AR52" s="157">
        <f>IF(AR51="","",VLOOKUP(AR51,'【記載例】シフト記号表（勤務時間帯）'!$C$6:$L$47,10,FALSE))</f>
        <v>8</v>
      </c>
      <c r="AS52" s="169" t="str">
        <f>IF(AS51="","",VLOOKUP(AS51,'【記載例】シフト記号表（勤務時間帯）'!$C$6:$L$47,10,FALSE))</f>
        <v/>
      </c>
      <c r="AT52" s="169">
        <f>IF(AT51="","",VLOOKUP(AT51,'【記載例】シフト記号表（勤務時間帯）'!$C$6:$L$47,10,FALSE))</f>
        <v>8</v>
      </c>
      <c r="AU52" s="169">
        <f>IF(AU51="","",VLOOKUP(AU51,'【記載例】シフト記号表（勤務時間帯）'!$C$6:$L$47,10,FALSE))</f>
        <v>8</v>
      </c>
      <c r="AV52" s="169">
        <f>IF(AV51="","",VLOOKUP(AV51,'【記載例】シフト記号表（勤務時間帯）'!$C$6:$L$47,10,FALSE))</f>
        <v>7.9999999999999982</v>
      </c>
      <c r="AW52" s="169" t="str">
        <f>IF(AW51="","",VLOOKUP(AW51,'【記載例】シフト記号表（勤務時間帯）'!$C$6:$L$47,10,FALSE))</f>
        <v/>
      </c>
      <c r="AX52" s="185">
        <f>IF(AX51="","",VLOOKUP(AX51,'【記載例】シフト記号表（勤務時間帯）'!$C$6:$L$47,10,FALSE))</f>
        <v>8</v>
      </c>
      <c r="AY52" s="157" t="str">
        <f>IF(AY51="","",VLOOKUP(AY51,'【記載例】シフト記号表（勤務時間帯）'!$C$6:$L$47,10,FALSE))</f>
        <v/>
      </c>
      <c r="AZ52" s="169" t="str">
        <f>IF(AZ51="","",VLOOKUP(AZ51,'【記載例】シフト記号表（勤務時間帯）'!$C$6:$L$47,10,FALSE))</f>
        <v/>
      </c>
      <c r="BA52" s="169" t="str">
        <f>IF(BA51="","",VLOOKUP(BA51,'【記載例】シフト記号表（勤務時間帯）'!$C$6:$L$47,10,FALSE))</f>
        <v/>
      </c>
      <c r="BB52" s="220">
        <f>IF($BE$3="４週",SUM(W52:AX52),IF($BE$3="暦月",SUM(W52:BA52),""))</f>
        <v>160</v>
      </c>
      <c r="BC52" s="229"/>
      <c r="BD52" s="238">
        <f>IF($BE$3="４週",BB52/4,IF($BE$3="暦月",(BB52/($BE$8/7)),""))</f>
        <v>40</v>
      </c>
      <c r="BE52" s="229"/>
      <c r="BF52" s="251"/>
      <c r="BG52" s="258"/>
      <c r="BH52" s="258"/>
      <c r="BI52" s="258"/>
      <c r="BJ52" s="268"/>
    </row>
    <row r="53" spans="2:62" ht="20.25" customHeight="1">
      <c r="B53" s="11">
        <f>B51+1</f>
        <v>19</v>
      </c>
      <c r="C53" s="25" t="s">
        <v>102</v>
      </c>
      <c r="D53" s="36"/>
      <c r="E53" s="44"/>
      <c r="F53" s="49"/>
      <c r="G53" s="44"/>
      <c r="H53" s="49"/>
      <c r="I53" s="57" t="s">
        <v>23</v>
      </c>
      <c r="J53" s="71"/>
      <c r="K53" s="77" t="s">
        <v>116</v>
      </c>
      <c r="L53" s="93"/>
      <c r="M53" s="93"/>
      <c r="N53" s="36"/>
      <c r="O53" s="100" t="s">
        <v>126</v>
      </c>
      <c r="P53" s="105"/>
      <c r="Q53" s="105"/>
      <c r="R53" s="105"/>
      <c r="S53" s="116"/>
      <c r="T53" s="124" t="s">
        <v>43</v>
      </c>
      <c r="U53" s="132"/>
      <c r="V53" s="144"/>
      <c r="W53" s="158" t="s">
        <v>70</v>
      </c>
      <c r="X53" s="170"/>
      <c r="Y53" s="170"/>
      <c r="Z53" s="170" t="s">
        <v>70</v>
      </c>
      <c r="AA53" s="170"/>
      <c r="AB53" s="170" t="s">
        <v>70</v>
      </c>
      <c r="AC53" s="186" t="s">
        <v>70</v>
      </c>
      <c r="AD53" s="158"/>
      <c r="AE53" s="170" t="s">
        <v>70</v>
      </c>
      <c r="AF53" s="170"/>
      <c r="AG53" s="170"/>
      <c r="AH53" s="170" t="s">
        <v>70</v>
      </c>
      <c r="AI53" s="170" t="s">
        <v>65</v>
      </c>
      <c r="AJ53" s="186" t="s">
        <v>65</v>
      </c>
      <c r="AK53" s="158" t="s">
        <v>70</v>
      </c>
      <c r="AL53" s="170"/>
      <c r="AM53" s="170" t="s">
        <v>70</v>
      </c>
      <c r="AN53" s="170"/>
      <c r="AO53" s="170" t="s">
        <v>70</v>
      </c>
      <c r="AP53" s="170"/>
      <c r="AQ53" s="186" t="s">
        <v>65</v>
      </c>
      <c r="AR53" s="158" t="s">
        <v>65</v>
      </c>
      <c r="AS53" s="170" t="s">
        <v>70</v>
      </c>
      <c r="AT53" s="170"/>
      <c r="AU53" s="170" t="s">
        <v>70</v>
      </c>
      <c r="AV53" s="170"/>
      <c r="AW53" s="170" t="s">
        <v>65</v>
      </c>
      <c r="AX53" s="186"/>
      <c r="AY53" s="158"/>
      <c r="AZ53" s="170"/>
      <c r="BA53" s="213"/>
      <c r="BB53" s="221"/>
      <c r="BC53" s="230"/>
      <c r="BD53" s="239"/>
      <c r="BE53" s="247"/>
      <c r="BF53" s="252"/>
      <c r="BG53" s="259"/>
      <c r="BH53" s="259"/>
      <c r="BI53" s="259"/>
      <c r="BJ53" s="269"/>
    </row>
    <row r="54" spans="2:62" ht="20.25" customHeight="1">
      <c r="B54" s="12"/>
      <c r="C54" s="24"/>
      <c r="D54" s="35"/>
      <c r="E54" s="43"/>
      <c r="F54" s="48" t="str">
        <f>C53</f>
        <v>介護職員</v>
      </c>
      <c r="G54" s="43"/>
      <c r="H54" s="48" t="str">
        <f>I53</f>
        <v>C</v>
      </c>
      <c r="I54" s="56"/>
      <c r="J54" s="70"/>
      <c r="K54" s="76"/>
      <c r="L54" s="92"/>
      <c r="M54" s="92"/>
      <c r="N54" s="35"/>
      <c r="O54" s="100"/>
      <c r="P54" s="105"/>
      <c r="Q54" s="105"/>
      <c r="R54" s="105"/>
      <c r="S54" s="116"/>
      <c r="T54" s="125" t="s">
        <v>82</v>
      </c>
      <c r="U54" s="131"/>
      <c r="V54" s="143"/>
      <c r="W54" s="157">
        <f>IF(W53="","",VLOOKUP(W53,'【記載例】シフト記号表（勤務時間帯）'!$C$6:$L$47,10,FALSE))</f>
        <v>8</v>
      </c>
      <c r="X54" s="169" t="str">
        <f>IF(X53="","",VLOOKUP(X53,'【記載例】シフト記号表（勤務時間帯）'!$C$6:$L$47,10,FALSE))</f>
        <v/>
      </c>
      <c r="Y54" s="169" t="str">
        <f>IF(Y53="","",VLOOKUP(Y53,'【記載例】シフト記号表（勤務時間帯）'!$C$6:$L$47,10,FALSE))</f>
        <v/>
      </c>
      <c r="Z54" s="169">
        <f>IF(Z53="","",VLOOKUP(Z53,'【記載例】シフト記号表（勤務時間帯）'!$C$6:$L$47,10,FALSE))</f>
        <v>8</v>
      </c>
      <c r="AA54" s="169" t="str">
        <f>IF(AA53="","",VLOOKUP(AA53,'【記載例】シフト記号表（勤務時間帯）'!$C$6:$L$47,10,FALSE))</f>
        <v/>
      </c>
      <c r="AB54" s="169">
        <f>IF(AB53="","",VLOOKUP(AB53,'【記載例】シフト記号表（勤務時間帯）'!$C$6:$L$47,10,FALSE))</f>
        <v>8</v>
      </c>
      <c r="AC54" s="185">
        <f>IF(AC53="","",VLOOKUP(AC53,'【記載例】シフト記号表（勤務時間帯）'!$C$6:$L$47,10,FALSE))</f>
        <v>8</v>
      </c>
      <c r="AD54" s="157" t="str">
        <f>IF(AD53="","",VLOOKUP(AD53,'【記載例】シフト記号表（勤務時間帯）'!$C$6:$L$47,10,FALSE))</f>
        <v/>
      </c>
      <c r="AE54" s="169">
        <f>IF(AE53="","",VLOOKUP(AE53,'【記載例】シフト記号表（勤務時間帯）'!$C$6:$L$47,10,FALSE))</f>
        <v>8</v>
      </c>
      <c r="AF54" s="169" t="str">
        <f>IF(AF53="","",VLOOKUP(AF53,'【記載例】シフト記号表（勤務時間帯）'!$C$6:$L$47,10,FALSE))</f>
        <v/>
      </c>
      <c r="AG54" s="169" t="str">
        <f>IF(AG53="","",VLOOKUP(AG53,'【記載例】シフト記号表（勤務時間帯）'!$C$6:$L$47,10,FALSE))</f>
        <v/>
      </c>
      <c r="AH54" s="169">
        <f>IF(AH53="","",VLOOKUP(AH53,'【記載例】シフト記号表（勤務時間帯）'!$C$6:$L$47,10,FALSE))</f>
        <v>8</v>
      </c>
      <c r="AI54" s="169">
        <f>IF(AI53="","",VLOOKUP(AI53,'【記載例】シフト記号表（勤務時間帯）'!$C$6:$L$47,10,FALSE))</f>
        <v>7.9999999999999982</v>
      </c>
      <c r="AJ54" s="185">
        <f>IF(AJ53="","",VLOOKUP(AJ53,'【記載例】シフト記号表（勤務時間帯）'!$C$6:$L$47,10,FALSE))</f>
        <v>7.9999999999999982</v>
      </c>
      <c r="AK54" s="157">
        <f>IF(AK53="","",VLOOKUP(AK53,'【記載例】シフト記号表（勤務時間帯）'!$C$6:$L$47,10,FALSE))</f>
        <v>8</v>
      </c>
      <c r="AL54" s="169" t="str">
        <f>IF(AL53="","",VLOOKUP(AL53,'【記載例】シフト記号表（勤務時間帯）'!$C$6:$L$47,10,FALSE))</f>
        <v/>
      </c>
      <c r="AM54" s="169">
        <f>IF(AM53="","",VLOOKUP(AM53,'【記載例】シフト記号表（勤務時間帯）'!$C$6:$L$47,10,FALSE))</f>
        <v>8</v>
      </c>
      <c r="AN54" s="169" t="str">
        <f>IF(AN53="","",VLOOKUP(AN53,'【記載例】シフト記号表（勤務時間帯）'!$C$6:$L$47,10,FALSE))</f>
        <v/>
      </c>
      <c r="AO54" s="169">
        <f>IF(AO53="","",VLOOKUP(AO53,'【記載例】シフト記号表（勤務時間帯）'!$C$6:$L$47,10,FALSE))</f>
        <v>8</v>
      </c>
      <c r="AP54" s="169" t="str">
        <f>IF(AP53="","",VLOOKUP(AP53,'【記載例】シフト記号表（勤務時間帯）'!$C$6:$L$47,10,FALSE))</f>
        <v/>
      </c>
      <c r="AQ54" s="185">
        <f>IF(AQ53="","",VLOOKUP(AQ53,'【記載例】シフト記号表（勤務時間帯）'!$C$6:$L$47,10,FALSE))</f>
        <v>7.9999999999999982</v>
      </c>
      <c r="AR54" s="157">
        <f>IF(AR53="","",VLOOKUP(AR53,'【記載例】シフト記号表（勤務時間帯）'!$C$6:$L$47,10,FALSE))</f>
        <v>7.9999999999999982</v>
      </c>
      <c r="AS54" s="169">
        <f>IF(AS53="","",VLOOKUP(AS53,'【記載例】シフト記号表（勤務時間帯）'!$C$6:$L$47,10,FALSE))</f>
        <v>8</v>
      </c>
      <c r="AT54" s="169" t="str">
        <f>IF(AT53="","",VLOOKUP(AT53,'【記載例】シフト記号表（勤務時間帯）'!$C$6:$L$47,10,FALSE))</f>
        <v/>
      </c>
      <c r="AU54" s="169">
        <f>IF(AU53="","",VLOOKUP(AU53,'【記載例】シフト記号表（勤務時間帯）'!$C$6:$L$47,10,FALSE))</f>
        <v>8</v>
      </c>
      <c r="AV54" s="169" t="str">
        <f>IF(AV53="","",VLOOKUP(AV53,'【記載例】シフト記号表（勤務時間帯）'!$C$6:$L$47,10,FALSE))</f>
        <v/>
      </c>
      <c r="AW54" s="169">
        <f>IF(AW53="","",VLOOKUP(AW53,'【記載例】シフト記号表（勤務時間帯）'!$C$6:$L$47,10,FALSE))</f>
        <v>7.9999999999999982</v>
      </c>
      <c r="AX54" s="185" t="str">
        <f>IF(AX53="","",VLOOKUP(AX53,'【記載例】シフト記号表（勤務時間帯）'!$C$6:$L$47,10,FALSE))</f>
        <v/>
      </c>
      <c r="AY54" s="157" t="str">
        <f>IF(AY53="","",VLOOKUP(AY53,'【記載例】シフト記号表（勤務時間帯）'!$C$6:$L$47,10,FALSE))</f>
        <v/>
      </c>
      <c r="AZ54" s="169" t="str">
        <f>IF(AZ53="","",VLOOKUP(AZ53,'【記載例】シフト記号表（勤務時間帯）'!$C$6:$L$47,10,FALSE))</f>
        <v/>
      </c>
      <c r="BA54" s="169" t="str">
        <f>IF(BA53="","",VLOOKUP(BA53,'【記載例】シフト記号表（勤務時間帯）'!$C$6:$L$47,10,FALSE))</f>
        <v/>
      </c>
      <c r="BB54" s="220">
        <f>IF($BE$3="４週",SUM(W54:AX54),IF($BE$3="暦月",SUM(W54:BA54),""))</f>
        <v>128</v>
      </c>
      <c r="BC54" s="229"/>
      <c r="BD54" s="238">
        <f>IF($BE$3="４週",BB54/4,IF($BE$3="暦月",(BB54/($BE$8/7)),""))</f>
        <v>32</v>
      </c>
      <c r="BE54" s="229"/>
      <c r="BF54" s="251"/>
      <c r="BG54" s="258"/>
      <c r="BH54" s="258"/>
      <c r="BI54" s="258"/>
      <c r="BJ54" s="268"/>
    </row>
    <row r="55" spans="2:62" ht="20.25" customHeight="1">
      <c r="B55" s="11">
        <f>B53+1</f>
        <v>20</v>
      </c>
      <c r="C55" s="25" t="s">
        <v>102</v>
      </c>
      <c r="D55" s="36"/>
      <c r="E55" s="44"/>
      <c r="F55" s="49"/>
      <c r="G55" s="44"/>
      <c r="H55" s="49"/>
      <c r="I55" s="57" t="s">
        <v>21</v>
      </c>
      <c r="J55" s="71"/>
      <c r="K55" s="77" t="s">
        <v>19</v>
      </c>
      <c r="L55" s="93"/>
      <c r="M55" s="93"/>
      <c r="N55" s="36"/>
      <c r="O55" s="100" t="s">
        <v>16</v>
      </c>
      <c r="P55" s="105"/>
      <c r="Q55" s="105"/>
      <c r="R55" s="105"/>
      <c r="S55" s="116"/>
      <c r="T55" s="124" t="s">
        <v>43</v>
      </c>
      <c r="U55" s="132"/>
      <c r="V55" s="144"/>
      <c r="W55" s="158" t="s">
        <v>60</v>
      </c>
      <c r="X55" s="170" t="s">
        <v>77</v>
      </c>
      <c r="Y55" s="170" t="s">
        <v>65</v>
      </c>
      <c r="Z55" s="170" t="s">
        <v>65</v>
      </c>
      <c r="AA55" s="170"/>
      <c r="AB55" s="170" t="s">
        <v>70</v>
      </c>
      <c r="AC55" s="186"/>
      <c r="AD55" s="158"/>
      <c r="AE55" s="170" t="s">
        <v>60</v>
      </c>
      <c r="AF55" s="170" t="s">
        <v>77</v>
      </c>
      <c r="AG55" s="170" t="s">
        <v>65</v>
      </c>
      <c r="AH55" s="170" t="s">
        <v>65</v>
      </c>
      <c r="AI55" s="170"/>
      <c r="AJ55" s="186" t="s">
        <v>70</v>
      </c>
      <c r="AK55" s="158" t="s">
        <v>70</v>
      </c>
      <c r="AL55" s="170"/>
      <c r="AM55" s="170" t="s">
        <v>60</v>
      </c>
      <c r="AN55" s="170" t="s">
        <v>77</v>
      </c>
      <c r="AO55" s="170" t="s">
        <v>65</v>
      </c>
      <c r="AP55" s="170" t="s">
        <v>65</v>
      </c>
      <c r="AQ55" s="186"/>
      <c r="AR55" s="158" t="s">
        <v>70</v>
      </c>
      <c r="AS55" s="170"/>
      <c r="AT55" s="170"/>
      <c r="AU55" s="170" t="s">
        <v>60</v>
      </c>
      <c r="AV55" s="170" t="s">
        <v>77</v>
      </c>
      <c r="AW55" s="170" t="s">
        <v>65</v>
      </c>
      <c r="AX55" s="186" t="s">
        <v>65</v>
      </c>
      <c r="AY55" s="158"/>
      <c r="AZ55" s="170"/>
      <c r="BA55" s="213"/>
      <c r="BB55" s="221"/>
      <c r="BC55" s="230"/>
      <c r="BD55" s="239"/>
      <c r="BE55" s="247"/>
      <c r="BF55" s="252"/>
      <c r="BG55" s="259"/>
      <c r="BH55" s="259"/>
      <c r="BI55" s="259"/>
      <c r="BJ55" s="269"/>
    </row>
    <row r="56" spans="2:62" ht="20.25" customHeight="1">
      <c r="B56" s="12"/>
      <c r="C56" s="24"/>
      <c r="D56" s="35"/>
      <c r="E56" s="43"/>
      <c r="F56" s="48" t="str">
        <f>C55</f>
        <v>介護職員</v>
      </c>
      <c r="G56" s="43"/>
      <c r="H56" s="48" t="str">
        <f>I55</f>
        <v>A</v>
      </c>
      <c r="I56" s="56"/>
      <c r="J56" s="70"/>
      <c r="K56" s="76"/>
      <c r="L56" s="92"/>
      <c r="M56" s="92"/>
      <c r="N56" s="35"/>
      <c r="O56" s="100"/>
      <c r="P56" s="105"/>
      <c r="Q56" s="105"/>
      <c r="R56" s="105"/>
      <c r="S56" s="116"/>
      <c r="T56" s="125" t="s">
        <v>82</v>
      </c>
      <c r="U56" s="133"/>
      <c r="V56" s="145"/>
      <c r="W56" s="157">
        <f>IF(W55="","",VLOOKUP(W55,'【記載例】シフト記号表（勤務時間帯）'!$C$6:$L$47,10,FALSE))</f>
        <v>8</v>
      </c>
      <c r="X56" s="169">
        <f>IF(X55="","",VLOOKUP(X55,'【記載例】シフト記号表（勤務時間帯）'!$C$6:$L$47,10,FALSE))</f>
        <v>8</v>
      </c>
      <c r="Y56" s="169">
        <f>IF(Y55="","",VLOOKUP(Y55,'【記載例】シフト記号表（勤務時間帯）'!$C$6:$L$47,10,FALSE))</f>
        <v>7.9999999999999982</v>
      </c>
      <c r="Z56" s="169">
        <f>IF(Z55="","",VLOOKUP(Z55,'【記載例】シフト記号表（勤務時間帯）'!$C$6:$L$47,10,FALSE))</f>
        <v>7.9999999999999982</v>
      </c>
      <c r="AA56" s="169" t="str">
        <f>IF(AA55="","",VLOOKUP(AA55,'【記載例】シフト記号表（勤務時間帯）'!$C$6:$L$47,10,FALSE))</f>
        <v/>
      </c>
      <c r="AB56" s="169">
        <f>IF(AB55="","",VLOOKUP(AB55,'【記載例】シフト記号表（勤務時間帯）'!$C$6:$L$47,10,FALSE))</f>
        <v>8</v>
      </c>
      <c r="AC56" s="185" t="str">
        <f>IF(AC55="","",VLOOKUP(AC55,'【記載例】シフト記号表（勤務時間帯）'!$C$6:$L$47,10,FALSE))</f>
        <v/>
      </c>
      <c r="AD56" s="157" t="str">
        <f>IF(AD55="","",VLOOKUP(AD55,'【記載例】シフト記号表（勤務時間帯）'!$C$6:$L$47,10,FALSE))</f>
        <v/>
      </c>
      <c r="AE56" s="169">
        <f>IF(AE55="","",VLOOKUP(AE55,'【記載例】シフト記号表（勤務時間帯）'!$C$6:$L$47,10,FALSE))</f>
        <v>8</v>
      </c>
      <c r="AF56" s="169">
        <f>IF(AF55="","",VLOOKUP(AF55,'【記載例】シフト記号表（勤務時間帯）'!$C$6:$L$47,10,FALSE))</f>
        <v>8</v>
      </c>
      <c r="AG56" s="169">
        <f>IF(AG55="","",VLOOKUP(AG55,'【記載例】シフト記号表（勤務時間帯）'!$C$6:$L$47,10,FALSE))</f>
        <v>7.9999999999999982</v>
      </c>
      <c r="AH56" s="169">
        <f>IF(AH55="","",VLOOKUP(AH55,'【記載例】シフト記号表（勤務時間帯）'!$C$6:$L$47,10,FALSE))</f>
        <v>7.9999999999999982</v>
      </c>
      <c r="AI56" s="169" t="str">
        <f>IF(AI55="","",VLOOKUP(AI55,'【記載例】シフト記号表（勤務時間帯）'!$C$6:$L$47,10,FALSE))</f>
        <v/>
      </c>
      <c r="AJ56" s="185">
        <f>IF(AJ55="","",VLOOKUP(AJ55,'【記載例】シフト記号表（勤務時間帯）'!$C$6:$L$47,10,FALSE))</f>
        <v>8</v>
      </c>
      <c r="AK56" s="157">
        <f>IF(AK55="","",VLOOKUP(AK55,'【記載例】シフト記号表（勤務時間帯）'!$C$6:$L$47,10,FALSE))</f>
        <v>8</v>
      </c>
      <c r="AL56" s="169" t="str">
        <f>IF(AL55="","",VLOOKUP(AL55,'【記載例】シフト記号表（勤務時間帯）'!$C$6:$L$47,10,FALSE))</f>
        <v/>
      </c>
      <c r="AM56" s="169">
        <f>IF(AM55="","",VLOOKUP(AM55,'【記載例】シフト記号表（勤務時間帯）'!$C$6:$L$47,10,FALSE))</f>
        <v>8</v>
      </c>
      <c r="AN56" s="169">
        <f>IF(AN55="","",VLOOKUP(AN55,'【記載例】シフト記号表（勤務時間帯）'!$C$6:$L$47,10,FALSE))</f>
        <v>8</v>
      </c>
      <c r="AO56" s="169">
        <f>IF(AO55="","",VLOOKUP(AO55,'【記載例】シフト記号表（勤務時間帯）'!$C$6:$L$47,10,FALSE))</f>
        <v>7.9999999999999982</v>
      </c>
      <c r="AP56" s="169">
        <f>IF(AP55="","",VLOOKUP(AP55,'【記載例】シフト記号表（勤務時間帯）'!$C$6:$L$47,10,FALSE))</f>
        <v>7.9999999999999982</v>
      </c>
      <c r="AQ56" s="185" t="str">
        <f>IF(AQ55="","",VLOOKUP(AQ55,'【記載例】シフト記号表（勤務時間帯）'!$C$6:$L$47,10,FALSE))</f>
        <v/>
      </c>
      <c r="AR56" s="157">
        <f>IF(AR55="","",VLOOKUP(AR55,'【記載例】シフト記号表（勤務時間帯）'!$C$6:$L$47,10,FALSE))</f>
        <v>8</v>
      </c>
      <c r="AS56" s="169" t="str">
        <f>IF(AS55="","",VLOOKUP(AS55,'【記載例】シフト記号表（勤務時間帯）'!$C$6:$L$47,10,FALSE))</f>
        <v/>
      </c>
      <c r="AT56" s="169" t="str">
        <f>IF(AT55="","",VLOOKUP(AT55,'【記載例】シフト記号表（勤務時間帯）'!$C$6:$L$47,10,FALSE))</f>
        <v/>
      </c>
      <c r="AU56" s="169">
        <f>IF(AU55="","",VLOOKUP(AU55,'【記載例】シフト記号表（勤務時間帯）'!$C$6:$L$47,10,FALSE))</f>
        <v>8</v>
      </c>
      <c r="AV56" s="169">
        <f>IF(AV55="","",VLOOKUP(AV55,'【記載例】シフト記号表（勤務時間帯）'!$C$6:$L$47,10,FALSE))</f>
        <v>8</v>
      </c>
      <c r="AW56" s="169">
        <f>IF(AW55="","",VLOOKUP(AW55,'【記載例】シフト記号表（勤務時間帯）'!$C$6:$L$47,10,FALSE))</f>
        <v>7.9999999999999982</v>
      </c>
      <c r="AX56" s="185">
        <f>IF(AX55="","",VLOOKUP(AX55,'【記載例】シフト記号表（勤務時間帯）'!$C$6:$L$47,10,FALSE))</f>
        <v>7.9999999999999982</v>
      </c>
      <c r="AY56" s="157" t="str">
        <f>IF(AY55="","",VLOOKUP(AY55,'【記載例】シフト記号表（勤務時間帯）'!$C$6:$L$47,10,FALSE))</f>
        <v/>
      </c>
      <c r="AZ56" s="169" t="str">
        <f>IF(AZ55="","",VLOOKUP(AZ55,'【記載例】シフト記号表（勤務時間帯）'!$C$6:$L$47,10,FALSE))</f>
        <v/>
      </c>
      <c r="BA56" s="169" t="str">
        <f>IF(BA55="","",VLOOKUP(BA55,'【記載例】シフト記号表（勤務時間帯）'!$C$6:$L$47,10,FALSE))</f>
        <v/>
      </c>
      <c r="BB56" s="220">
        <f>IF($BE$3="４週",SUM(W56:AX56),IF($BE$3="暦月",SUM(W56:BA56),""))</f>
        <v>160</v>
      </c>
      <c r="BC56" s="229"/>
      <c r="BD56" s="238">
        <f>IF($BE$3="４週",BB56/4,IF($BE$3="暦月",(BB56/($BE$8/7)),""))</f>
        <v>40</v>
      </c>
      <c r="BE56" s="229"/>
      <c r="BF56" s="251"/>
      <c r="BG56" s="258"/>
      <c r="BH56" s="258"/>
      <c r="BI56" s="258"/>
      <c r="BJ56" s="268"/>
    </row>
    <row r="57" spans="2:62" ht="20.25" customHeight="1">
      <c r="B57" s="11">
        <f>B55+1</f>
        <v>21</v>
      </c>
      <c r="C57" s="25" t="s">
        <v>102</v>
      </c>
      <c r="D57" s="36"/>
      <c r="E57" s="43"/>
      <c r="F57" s="48"/>
      <c r="G57" s="43"/>
      <c r="H57" s="48"/>
      <c r="I57" s="57" t="s">
        <v>21</v>
      </c>
      <c r="J57" s="71"/>
      <c r="K57" s="77" t="s">
        <v>116</v>
      </c>
      <c r="L57" s="93"/>
      <c r="M57" s="93"/>
      <c r="N57" s="36"/>
      <c r="O57" s="100" t="s">
        <v>183</v>
      </c>
      <c r="P57" s="105"/>
      <c r="Q57" s="105"/>
      <c r="R57" s="105"/>
      <c r="S57" s="116"/>
      <c r="T57" s="126" t="s">
        <v>43</v>
      </c>
      <c r="U57" s="134"/>
      <c r="V57" s="146"/>
      <c r="W57" s="158"/>
      <c r="X57" s="170" t="s">
        <v>60</v>
      </c>
      <c r="Y57" s="170" t="s">
        <v>77</v>
      </c>
      <c r="Z57" s="170" t="s">
        <v>70</v>
      </c>
      <c r="AA57" s="170" t="s">
        <v>65</v>
      </c>
      <c r="AB57" s="170"/>
      <c r="AC57" s="186" t="s">
        <v>70</v>
      </c>
      <c r="AD57" s="158" t="s">
        <v>70</v>
      </c>
      <c r="AE57" s="170"/>
      <c r="AF57" s="170" t="s">
        <v>60</v>
      </c>
      <c r="AG57" s="170" t="s">
        <v>77</v>
      </c>
      <c r="AH57" s="170" t="s">
        <v>70</v>
      </c>
      <c r="AI57" s="170" t="s">
        <v>65</v>
      </c>
      <c r="AJ57" s="186"/>
      <c r="AK57" s="158" t="s">
        <v>70</v>
      </c>
      <c r="AL57" s="170" t="s">
        <v>65</v>
      </c>
      <c r="AM57" s="170"/>
      <c r="AN57" s="170" t="s">
        <v>60</v>
      </c>
      <c r="AO57" s="170" t="s">
        <v>77</v>
      </c>
      <c r="AP57" s="170" t="s">
        <v>70</v>
      </c>
      <c r="AQ57" s="186"/>
      <c r="AR57" s="158"/>
      <c r="AS57" s="170" t="s">
        <v>70</v>
      </c>
      <c r="AT57" s="170" t="s">
        <v>65</v>
      </c>
      <c r="AU57" s="170"/>
      <c r="AV57" s="170" t="s">
        <v>60</v>
      </c>
      <c r="AW57" s="170" t="s">
        <v>77</v>
      </c>
      <c r="AX57" s="186" t="s">
        <v>70</v>
      </c>
      <c r="AY57" s="158"/>
      <c r="AZ57" s="170"/>
      <c r="BA57" s="213"/>
      <c r="BB57" s="221"/>
      <c r="BC57" s="230"/>
      <c r="BD57" s="239"/>
      <c r="BE57" s="247"/>
      <c r="BF57" s="252"/>
      <c r="BG57" s="259"/>
      <c r="BH57" s="259"/>
      <c r="BI57" s="259"/>
      <c r="BJ57" s="269"/>
    </row>
    <row r="58" spans="2:62" ht="20.25" customHeight="1">
      <c r="B58" s="12"/>
      <c r="C58" s="24"/>
      <c r="D58" s="35"/>
      <c r="E58" s="43"/>
      <c r="F58" s="48" t="str">
        <f>C57</f>
        <v>介護職員</v>
      </c>
      <c r="G58" s="43"/>
      <c r="H58" s="48" t="str">
        <f>I57</f>
        <v>A</v>
      </c>
      <c r="I58" s="56"/>
      <c r="J58" s="70"/>
      <c r="K58" s="76"/>
      <c r="L58" s="92"/>
      <c r="M58" s="92"/>
      <c r="N58" s="35"/>
      <c r="O58" s="100"/>
      <c r="P58" s="105"/>
      <c r="Q58" s="105"/>
      <c r="R58" s="105"/>
      <c r="S58" s="116"/>
      <c r="T58" s="125" t="s">
        <v>82</v>
      </c>
      <c r="U58" s="133"/>
      <c r="V58" s="145"/>
      <c r="W58" s="157" t="str">
        <f>IF(W57="","",VLOOKUP(W57,'【記載例】シフト記号表（勤務時間帯）'!$C$6:$L$47,10,FALSE))</f>
        <v/>
      </c>
      <c r="X58" s="169">
        <f>IF(X57="","",VLOOKUP(X57,'【記載例】シフト記号表（勤務時間帯）'!$C$6:$L$47,10,FALSE))</f>
        <v>8</v>
      </c>
      <c r="Y58" s="169">
        <f>IF(Y57="","",VLOOKUP(Y57,'【記載例】シフト記号表（勤務時間帯）'!$C$6:$L$47,10,FALSE))</f>
        <v>8</v>
      </c>
      <c r="Z58" s="169">
        <f>IF(Z57="","",VLOOKUP(Z57,'【記載例】シフト記号表（勤務時間帯）'!$C$6:$L$47,10,FALSE))</f>
        <v>8</v>
      </c>
      <c r="AA58" s="169">
        <f>IF(AA57="","",VLOOKUP(AA57,'【記載例】シフト記号表（勤務時間帯）'!$C$6:$L$47,10,FALSE))</f>
        <v>7.9999999999999982</v>
      </c>
      <c r="AB58" s="169" t="str">
        <f>IF(AB57="","",VLOOKUP(AB57,'【記載例】シフト記号表（勤務時間帯）'!$C$6:$L$47,10,FALSE))</f>
        <v/>
      </c>
      <c r="AC58" s="185">
        <f>IF(AC57="","",VLOOKUP(AC57,'【記載例】シフト記号表（勤務時間帯）'!$C$6:$L$47,10,FALSE))</f>
        <v>8</v>
      </c>
      <c r="AD58" s="157">
        <f>IF(AD57="","",VLOOKUP(AD57,'【記載例】シフト記号表（勤務時間帯）'!$C$6:$L$47,10,FALSE))</f>
        <v>8</v>
      </c>
      <c r="AE58" s="169" t="str">
        <f>IF(AE57="","",VLOOKUP(AE57,'【記載例】シフト記号表（勤務時間帯）'!$C$6:$L$47,10,FALSE))</f>
        <v/>
      </c>
      <c r="AF58" s="169">
        <f>IF(AF57="","",VLOOKUP(AF57,'【記載例】シフト記号表（勤務時間帯）'!$C$6:$L$47,10,FALSE))</f>
        <v>8</v>
      </c>
      <c r="AG58" s="169">
        <f>IF(AG57="","",VLOOKUP(AG57,'【記載例】シフト記号表（勤務時間帯）'!$C$6:$L$47,10,FALSE))</f>
        <v>8</v>
      </c>
      <c r="AH58" s="169">
        <f>IF(AH57="","",VLOOKUP(AH57,'【記載例】シフト記号表（勤務時間帯）'!$C$6:$L$47,10,FALSE))</f>
        <v>8</v>
      </c>
      <c r="AI58" s="169">
        <f>IF(AI57="","",VLOOKUP(AI57,'【記載例】シフト記号表（勤務時間帯）'!$C$6:$L$47,10,FALSE))</f>
        <v>7.9999999999999982</v>
      </c>
      <c r="AJ58" s="185" t="str">
        <f>IF(AJ57="","",VLOOKUP(AJ57,'【記載例】シフト記号表（勤務時間帯）'!$C$6:$L$47,10,FALSE))</f>
        <v/>
      </c>
      <c r="AK58" s="157">
        <f>IF(AK57="","",VLOOKUP(AK57,'【記載例】シフト記号表（勤務時間帯）'!$C$6:$L$47,10,FALSE))</f>
        <v>8</v>
      </c>
      <c r="AL58" s="169">
        <f>IF(AL57="","",VLOOKUP(AL57,'【記載例】シフト記号表（勤務時間帯）'!$C$6:$L$47,10,FALSE))</f>
        <v>7.9999999999999982</v>
      </c>
      <c r="AM58" s="169" t="str">
        <f>IF(AM57="","",VLOOKUP(AM57,'【記載例】シフト記号表（勤務時間帯）'!$C$6:$L$47,10,FALSE))</f>
        <v/>
      </c>
      <c r="AN58" s="169">
        <f>IF(AN57="","",VLOOKUP(AN57,'【記載例】シフト記号表（勤務時間帯）'!$C$6:$L$47,10,FALSE))</f>
        <v>8</v>
      </c>
      <c r="AO58" s="169">
        <f>IF(AO57="","",VLOOKUP(AO57,'【記載例】シフト記号表（勤務時間帯）'!$C$6:$L$47,10,FALSE))</f>
        <v>8</v>
      </c>
      <c r="AP58" s="169">
        <f>IF(AP57="","",VLOOKUP(AP57,'【記載例】シフト記号表（勤務時間帯）'!$C$6:$L$47,10,FALSE))</f>
        <v>8</v>
      </c>
      <c r="AQ58" s="185" t="str">
        <f>IF(AQ57="","",VLOOKUP(AQ57,'【記載例】シフト記号表（勤務時間帯）'!$C$6:$L$47,10,FALSE))</f>
        <v/>
      </c>
      <c r="AR58" s="157" t="str">
        <f>IF(AR57="","",VLOOKUP(AR57,'【記載例】シフト記号表（勤務時間帯）'!$C$6:$L$47,10,FALSE))</f>
        <v/>
      </c>
      <c r="AS58" s="169">
        <f>IF(AS57="","",VLOOKUP(AS57,'【記載例】シフト記号表（勤務時間帯）'!$C$6:$L$47,10,FALSE))</f>
        <v>8</v>
      </c>
      <c r="AT58" s="169">
        <f>IF(AT57="","",VLOOKUP(AT57,'【記載例】シフト記号表（勤務時間帯）'!$C$6:$L$47,10,FALSE))</f>
        <v>7.9999999999999982</v>
      </c>
      <c r="AU58" s="169" t="str">
        <f>IF(AU57="","",VLOOKUP(AU57,'【記載例】シフト記号表（勤務時間帯）'!$C$6:$L$47,10,FALSE))</f>
        <v/>
      </c>
      <c r="AV58" s="169">
        <f>IF(AV57="","",VLOOKUP(AV57,'【記載例】シフト記号表（勤務時間帯）'!$C$6:$L$47,10,FALSE))</f>
        <v>8</v>
      </c>
      <c r="AW58" s="169">
        <f>IF(AW57="","",VLOOKUP(AW57,'【記載例】シフト記号表（勤務時間帯）'!$C$6:$L$47,10,FALSE))</f>
        <v>8</v>
      </c>
      <c r="AX58" s="185">
        <f>IF(AX57="","",VLOOKUP(AX57,'【記載例】シフト記号表（勤務時間帯）'!$C$6:$L$47,10,FALSE))</f>
        <v>8</v>
      </c>
      <c r="AY58" s="157" t="str">
        <f>IF(AY57="","",VLOOKUP(AY57,'【記載例】シフト記号表（勤務時間帯）'!$C$6:$L$47,10,FALSE))</f>
        <v/>
      </c>
      <c r="AZ58" s="169" t="str">
        <f>IF(AZ57="","",VLOOKUP(AZ57,'【記載例】シフト記号表（勤務時間帯）'!$C$6:$L$47,10,FALSE))</f>
        <v/>
      </c>
      <c r="BA58" s="169" t="str">
        <f>IF(BA57="","",VLOOKUP(BA57,'【記載例】シフト記号表（勤務時間帯）'!$C$6:$L$47,10,FALSE))</f>
        <v/>
      </c>
      <c r="BB58" s="220">
        <f>IF($BE$3="４週",SUM(W58:AX58),IF($BE$3="暦月",SUM(W58:BA58),""))</f>
        <v>160</v>
      </c>
      <c r="BC58" s="229"/>
      <c r="BD58" s="238">
        <f>IF($BE$3="４週",BB58/4,IF($BE$3="暦月",(BB58/($BE$8/7)),""))</f>
        <v>40</v>
      </c>
      <c r="BE58" s="229"/>
      <c r="BF58" s="251"/>
      <c r="BG58" s="258"/>
      <c r="BH58" s="258"/>
      <c r="BI58" s="258"/>
      <c r="BJ58" s="268"/>
    </row>
    <row r="59" spans="2:62" ht="20.25" customHeight="1">
      <c r="B59" s="11">
        <f>B57+1</f>
        <v>22</v>
      </c>
      <c r="C59" s="25" t="s">
        <v>102</v>
      </c>
      <c r="D59" s="36"/>
      <c r="E59" s="43"/>
      <c r="F59" s="48"/>
      <c r="G59" s="43"/>
      <c r="H59" s="48"/>
      <c r="I59" s="57" t="s">
        <v>21</v>
      </c>
      <c r="J59" s="71"/>
      <c r="K59" s="77" t="s">
        <v>116</v>
      </c>
      <c r="L59" s="93"/>
      <c r="M59" s="93"/>
      <c r="N59" s="36"/>
      <c r="O59" s="100" t="s">
        <v>184</v>
      </c>
      <c r="P59" s="105"/>
      <c r="Q59" s="105"/>
      <c r="R59" s="105"/>
      <c r="S59" s="116"/>
      <c r="T59" s="126" t="s">
        <v>43</v>
      </c>
      <c r="U59" s="134"/>
      <c r="V59" s="146"/>
      <c r="W59" s="158" t="s">
        <v>70</v>
      </c>
      <c r="X59" s="170"/>
      <c r="Y59" s="170" t="s">
        <v>60</v>
      </c>
      <c r="Z59" s="170" t="s">
        <v>77</v>
      </c>
      <c r="AA59" s="170" t="s">
        <v>70</v>
      </c>
      <c r="AB59" s="170" t="s">
        <v>65</v>
      </c>
      <c r="AC59" s="186"/>
      <c r="AD59" s="158" t="s">
        <v>65</v>
      </c>
      <c r="AE59" s="170" t="s">
        <v>70</v>
      </c>
      <c r="AF59" s="170"/>
      <c r="AG59" s="170" t="s">
        <v>60</v>
      </c>
      <c r="AH59" s="170" t="s">
        <v>77</v>
      </c>
      <c r="AI59" s="170" t="s">
        <v>70</v>
      </c>
      <c r="AJ59" s="186"/>
      <c r="AK59" s="158" t="s">
        <v>65</v>
      </c>
      <c r="AL59" s="170" t="s">
        <v>70</v>
      </c>
      <c r="AM59" s="170"/>
      <c r="AN59" s="170"/>
      <c r="AO59" s="170" t="s">
        <v>60</v>
      </c>
      <c r="AP59" s="170" t="s">
        <v>77</v>
      </c>
      <c r="AQ59" s="186" t="s">
        <v>65</v>
      </c>
      <c r="AR59" s="158" t="s">
        <v>65</v>
      </c>
      <c r="AS59" s="170"/>
      <c r="AT59" s="170" t="s">
        <v>70</v>
      </c>
      <c r="AU59" s="170" t="s">
        <v>65</v>
      </c>
      <c r="AV59" s="170"/>
      <c r="AW59" s="170" t="s">
        <v>60</v>
      </c>
      <c r="AX59" s="186" t="s">
        <v>77</v>
      </c>
      <c r="AY59" s="158"/>
      <c r="AZ59" s="170"/>
      <c r="BA59" s="213"/>
      <c r="BB59" s="221"/>
      <c r="BC59" s="230"/>
      <c r="BD59" s="239"/>
      <c r="BE59" s="247"/>
      <c r="BF59" s="252"/>
      <c r="BG59" s="259"/>
      <c r="BH59" s="259"/>
      <c r="BI59" s="259"/>
      <c r="BJ59" s="269"/>
    </row>
    <row r="60" spans="2:62" ht="20.25" customHeight="1">
      <c r="B60" s="12"/>
      <c r="C60" s="24"/>
      <c r="D60" s="35"/>
      <c r="E60" s="43"/>
      <c r="F60" s="48" t="str">
        <f>C59</f>
        <v>介護職員</v>
      </c>
      <c r="G60" s="43"/>
      <c r="H60" s="48" t="str">
        <f>I59</f>
        <v>A</v>
      </c>
      <c r="I60" s="56"/>
      <c r="J60" s="70"/>
      <c r="K60" s="76"/>
      <c r="L60" s="92"/>
      <c r="M60" s="92"/>
      <c r="N60" s="35"/>
      <c r="O60" s="100"/>
      <c r="P60" s="105"/>
      <c r="Q60" s="105"/>
      <c r="R60" s="105"/>
      <c r="S60" s="116"/>
      <c r="T60" s="125" t="s">
        <v>82</v>
      </c>
      <c r="U60" s="133"/>
      <c r="V60" s="145"/>
      <c r="W60" s="157">
        <f>IF(W59="","",VLOOKUP(W59,'【記載例】シフト記号表（勤務時間帯）'!$C$6:$L$47,10,FALSE))</f>
        <v>8</v>
      </c>
      <c r="X60" s="169" t="str">
        <f>IF(X59="","",VLOOKUP(X59,'【記載例】シフト記号表（勤務時間帯）'!$C$6:$L$47,10,FALSE))</f>
        <v/>
      </c>
      <c r="Y60" s="169">
        <f>IF(Y59="","",VLOOKUP(Y59,'【記載例】シフト記号表（勤務時間帯）'!$C$6:$L$47,10,FALSE))</f>
        <v>8</v>
      </c>
      <c r="Z60" s="169">
        <f>IF(Z59="","",VLOOKUP(Z59,'【記載例】シフト記号表（勤務時間帯）'!$C$6:$L$47,10,FALSE))</f>
        <v>8</v>
      </c>
      <c r="AA60" s="169">
        <f>IF(AA59="","",VLOOKUP(AA59,'【記載例】シフト記号表（勤務時間帯）'!$C$6:$L$47,10,FALSE))</f>
        <v>8</v>
      </c>
      <c r="AB60" s="169">
        <f>IF(AB59="","",VLOOKUP(AB59,'【記載例】シフト記号表（勤務時間帯）'!$C$6:$L$47,10,FALSE))</f>
        <v>7.9999999999999982</v>
      </c>
      <c r="AC60" s="185" t="str">
        <f>IF(AC59="","",VLOOKUP(AC59,'【記載例】シフト記号表（勤務時間帯）'!$C$6:$L$47,10,FALSE))</f>
        <v/>
      </c>
      <c r="AD60" s="157">
        <f>IF(AD59="","",VLOOKUP(AD59,'【記載例】シフト記号表（勤務時間帯）'!$C$6:$L$47,10,FALSE))</f>
        <v>7.9999999999999982</v>
      </c>
      <c r="AE60" s="169">
        <f>IF(AE59="","",VLOOKUP(AE59,'【記載例】シフト記号表（勤務時間帯）'!$C$6:$L$47,10,FALSE))</f>
        <v>8</v>
      </c>
      <c r="AF60" s="169" t="str">
        <f>IF(AF59="","",VLOOKUP(AF59,'【記載例】シフト記号表（勤務時間帯）'!$C$6:$L$47,10,FALSE))</f>
        <v/>
      </c>
      <c r="AG60" s="169">
        <f>IF(AG59="","",VLOOKUP(AG59,'【記載例】シフト記号表（勤務時間帯）'!$C$6:$L$47,10,FALSE))</f>
        <v>8</v>
      </c>
      <c r="AH60" s="169">
        <f>IF(AH59="","",VLOOKUP(AH59,'【記載例】シフト記号表（勤務時間帯）'!$C$6:$L$47,10,FALSE))</f>
        <v>8</v>
      </c>
      <c r="AI60" s="169">
        <f>IF(AI59="","",VLOOKUP(AI59,'【記載例】シフト記号表（勤務時間帯）'!$C$6:$L$47,10,FALSE))</f>
        <v>8</v>
      </c>
      <c r="AJ60" s="185" t="str">
        <f>IF(AJ59="","",VLOOKUP(AJ59,'【記載例】シフト記号表（勤務時間帯）'!$C$6:$L$47,10,FALSE))</f>
        <v/>
      </c>
      <c r="AK60" s="157">
        <f>IF(AK59="","",VLOOKUP(AK59,'【記載例】シフト記号表（勤務時間帯）'!$C$6:$L$47,10,FALSE))</f>
        <v>7.9999999999999982</v>
      </c>
      <c r="AL60" s="169">
        <f>IF(AL59="","",VLOOKUP(AL59,'【記載例】シフト記号表（勤務時間帯）'!$C$6:$L$47,10,FALSE))</f>
        <v>8</v>
      </c>
      <c r="AM60" s="169" t="str">
        <f>IF(AM59="","",VLOOKUP(AM59,'【記載例】シフト記号表（勤務時間帯）'!$C$6:$L$47,10,FALSE))</f>
        <v/>
      </c>
      <c r="AN60" s="169" t="str">
        <f>IF(AN59="","",VLOOKUP(AN59,'【記載例】シフト記号表（勤務時間帯）'!$C$6:$L$47,10,FALSE))</f>
        <v/>
      </c>
      <c r="AO60" s="169">
        <f>IF(AO59="","",VLOOKUP(AO59,'【記載例】シフト記号表（勤務時間帯）'!$C$6:$L$47,10,FALSE))</f>
        <v>8</v>
      </c>
      <c r="AP60" s="169">
        <f>IF(AP59="","",VLOOKUP(AP59,'【記載例】シフト記号表（勤務時間帯）'!$C$6:$L$47,10,FALSE))</f>
        <v>8</v>
      </c>
      <c r="AQ60" s="185">
        <f>IF(AQ59="","",VLOOKUP(AQ59,'【記載例】シフト記号表（勤務時間帯）'!$C$6:$L$47,10,FALSE))</f>
        <v>7.9999999999999982</v>
      </c>
      <c r="AR60" s="157">
        <f>IF(AR59="","",VLOOKUP(AR59,'【記載例】シフト記号表（勤務時間帯）'!$C$6:$L$47,10,FALSE))</f>
        <v>7.9999999999999982</v>
      </c>
      <c r="AS60" s="169" t="str">
        <f>IF(AS59="","",VLOOKUP(AS59,'【記載例】シフト記号表（勤務時間帯）'!$C$6:$L$47,10,FALSE))</f>
        <v/>
      </c>
      <c r="AT60" s="169">
        <f>IF(AT59="","",VLOOKUP(AT59,'【記載例】シフト記号表（勤務時間帯）'!$C$6:$L$47,10,FALSE))</f>
        <v>8</v>
      </c>
      <c r="AU60" s="169">
        <f>IF(AU59="","",VLOOKUP(AU59,'【記載例】シフト記号表（勤務時間帯）'!$C$6:$L$47,10,FALSE))</f>
        <v>7.9999999999999982</v>
      </c>
      <c r="AV60" s="169" t="str">
        <f>IF(AV59="","",VLOOKUP(AV59,'【記載例】シフト記号表（勤務時間帯）'!$C$6:$L$47,10,FALSE))</f>
        <v/>
      </c>
      <c r="AW60" s="169">
        <f>IF(AW59="","",VLOOKUP(AW59,'【記載例】シフト記号表（勤務時間帯）'!$C$6:$L$47,10,FALSE))</f>
        <v>8</v>
      </c>
      <c r="AX60" s="185">
        <f>IF(AX59="","",VLOOKUP(AX59,'【記載例】シフト記号表（勤務時間帯）'!$C$6:$L$47,10,FALSE))</f>
        <v>8</v>
      </c>
      <c r="AY60" s="157" t="str">
        <f>IF(AY59="","",VLOOKUP(AY59,'【記載例】シフト記号表（勤務時間帯）'!$C$6:$L$47,10,FALSE))</f>
        <v/>
      </c>
      <c r="AZ60" s="169" t="str">
        <f>IF(AZ59="","",VLOOKUP(AZ59,'【記載例】シフト記号表（勤務時間帯）'!$C$6:$L$47,10,FALSE))</f>
        <v/>
      </c>
      <c r="BA60" s="169" t="str">
        <f>IF(BA59="","",VLOOKUP(BA59,'【記載例】シフト記号表（勤務時間帯）'!$C$6:$L$47,10,FALSE))</f>
        <v/>
      </c>
      <c r="BB60" s="220">
        <f>IF($BE$3="４週",SUM(W60:AX60),IF($BE$3="暦月",SUM(W60:BA60),""))</f>
        <v>160</v>
      </c>
      <c r="BC60" s="229"/>
      <c r="BD60" s="238">
        <f>IF($BE$3="４週",BB60/4,IF($BE$3="暦月",(BB60/($BE$8/7)),""))</f>
        <v>40</v>
      </c>
      <c r="BE60" s="229"/>
      <c r="BF60" s="251"/>
      <c r="BG60" s="258"/>
      <c r="BH60" s="258"/>
      <c r="BI60" s="258"/>
      <c r="BJ60" s="268"/>
    </row>
    <row r="61" spans="2:62" ht="20.25" customHeight="1">
      <c r="B61" s="11">
        <f>B59+1</f>
        <v>23</v>
      </c>
      <c r="C61" s="25" t="s">
        <v>102</v>
      </c>
      <c r="D61" s="36"/>
      <c r="E61" s="43"/>
      <c r="F61" s="48"/>
      <c r="G61" s="43"/>
      <c r="H61" s="48"/>
      <c r="I61" s="57" t="s">
        <v>21</v>
      </c>
      <c r="J61" s="71"/>
      <c r="K61" s="77" t="s">
        <v>116</v>
      </c>
      <c r="L61" s="93"/>
      <c r="M61" s="93"/>
      <c r="N61" s="36"/>
      <c r="O61" s="100" t="s">
        <v>76</v>
      </c>
      <c r="P61" s="105"/>
      <c r="Q61" s="105"/>
      <c r="R61" s="105"/>
      <c r="S61" s="116"/>
      <c r="T61" s="126" t="s">
        <v>43</v>
      </c>
      <c r="U61" s="134"/>
      <c r="V61" s="146"/>
      <c r="W61" s="158" t="s">
        <v>65</v>
      </c>
      <c r="X61" s="170" t="s">
        <v>70</v>
      </c>
      <c r="Y61" s="170"/>
      <c r="Z61" s="170" t="s">
        <v>60</v>
      </c>
      <c r="AA61" s="170" t="s">
        <v>77</v>
      </c>
      <c r="AB61" s="170"/>
      <c r="AC61" s="186" t="s">
        <v>65</v>
      </c>
      <c r="AD61" s="158" t="s">
        <v>70</v>
      </c>
      <c r="AE61" s="170" t="s">
        <v>70</v>
      </c>
      <c r="AF61" s="170" t="s">
        <v>65</v>
      </c>
      <c r="AG61" s="170"/>
      <c r="AH61" s="170" t="s">
        <v>60</v>
      </c>
      <c r="AI61" s="170" t="s">
        <v>77</v>
      </c>
      <c r="AJ61" s="186"/>
      <c r="AK61" s="158" t="s">
        <v>70</v>
      </c>
      <c r="AL61" s="170"/>
      <c r="AM61" s="170" t="s">
        <v>70</v>
      </c>
      <c r="AN61" s="170" t="s">
        <v>70</v>
      </c>
      <c r="AO61" s="170"/>
      <c r="AP61" s="170" t="s">
        <v>60</v>
      </c>
      <c r="AQ61" s="186" t="s">
        <v>77</v>
      </c>
      <c r="AR61" s="158" t="s">
        <v>70</v>
      </c>
      <c r="AS61" s="170" t="s">
        <v>65</v>
      </c>
      <c r="AT61" s="170"/>
      <c r="AU61" s="170" t="s">
        <v>70</v>
      </c>
      <c r="AV61" s="170" t="s">
        <v>70</v>
      </c>
      <c r="AW61" s="170"/>
      <c r="AX61" s="186" t="s">
        <v>60</v>
      </c>
      <c r="AY61" s="158"/>
      <c r="AZ61" s="170"/>
      <c r="BA61" s="213"/>
      <c r="BB61" s="221"/>
      <c r="BC61" s="230"/>
      <c r="BD61" s="239"/>
      <c r="BE61" s="247"/>
      <c r="BF61" s="252"/>
      <c r="BG61" s="259"/>
      <c r="BH61" s="259"/>
      <c r="BI61" s="259"/>
      <c r="BJ61" s="269"/>
    </row>
    <row r="62" spans="2:62" ht="20.25" customHeight="1">
      <c r="B62" s="12"/>
      <c r="C62" s="24"/>
      <c r="D62" s="35"/>
      <c r="E62" s="43"/>
      <c r="F62" s="48" t="str">
        <f>C61</f>
        <v>介護職員</v>
      </c>
      <c r="G62" s="43"/>
      <c r="H62" s="48" t="str">
        <f>I61</f>
        <v>A</v>
      </c>
      <c r="I62" s="56"/>
      <c r="J62" s="70"/>
      <c r="K62" s="76"/>
      <c r="L62" s="92"/>
      <c r="M62" s="92"/>
      <c r="N62" s="35"/>
      <c r="O62" s="100"/>
      <c r="P62" s="105"/>
      <c r="Q62" s="105"/>
      <c r="R62" s="105"/>
      <c r="S62" s="116"/>
      <c r="T62" s="125" t="s">
        <v>82</v>
      </c>
      <c r="U62" s="133"/>
      <c r="V62" s="145"/>
      <c r="W62" s="157">
        <f>IF(W61="","",VLOOKUP(W61,'【記載例】シフト記号表（勤務時間帯）'!$C$6:$L$47,10,FALSE))</f>
        <v>7.9999999999999982</v>
      </c>
      <c r="X62" s="169">
        <f>IF(X61="","",VLOOKUP(X61,'【記載例】シフト記号表（勤務時間帯）'!$C$6:$L$47,10,FALSE))</f>
        <v>8</v>
      </c>
      <c r="Y62" s="169" t="str">
        <f>IF(Y61="","",VLOOKUP(Y61,'【記載例】シフト記号表（勤務時間帯）'!$C$6:$L$47,10,FALSE))</f>
        <v/>
      </c>
      <c r="Z62" s="169">
        <f>IF(Z61="","",VLOOKUP(Z61,'【記載例】シフト記号表（勤務時間帯）'!$C$6:$L$47,10,FALSE))</f>
        <v>8</v>
      </c>
      <c r="AA62" s="169">
        <f>IF(AA61="","",VLOOKUP(AA61,'【記載例】シフト記号表（勤務時間帯）'!$C$6:$L$47,10,FALSE))</f>
        <v>8</v>
      </c>
      <c r="AB62" s="169" t="str">
        <f>IF(AB61="","",VLOOKUP(AB61,'【記載例】シフト記号表（勤務時間帯）'!$C$6:$L$47,10,FALSE))</f>
        <v/>
      </c>
      <c r="AC62" s="185">
        <f>IF(AC61="","",VLOOKUP(AC61,'【記載例】シフト記号表（勤務時間帯）'!$C$6:$L$47,10,FALSE))</f>
        <v>7.9999999999999982</v>
      </c>
      <c r="AD62" s="157">
        <f>IF(AD61="","",VLOOKUP(AD61,'【記載例】シフト記号表（勤務時間帯）'!$C$6:$L$47,10,FALSE))</f>
        <v>8</v>
      </c>
      <c r="AE62" s="169">
        <f>IF(AE61="","",VLOOKUP(AE61,'【記載例】シフト記号表（勤務時間帯）'!$C$6:$L$47,10,FALSE))</f>
        <v>8</v>
      </c>
      <c r="AF62" s="169">
        <f>IF(AF61="","",VLOOKUP(AF61,'【記載例】シフト記号表（勤務時間帯）'!$C$6:$L$47,10,FALSE))</f>
        <v>7.9999999999999982</v>
      </c>
      <c r="AG62" s="169" t="str">
        <f>IF(AG61="","",VLOOKUP(AG61,'【記載例】シフト記号表（勤務時間帯）'!$C$6:$L$47,10,FALSE))</f>
        <v/>
      </c>
      <c r="AH62" s="169">
        <f>IF(AH61="","",VLOOKUP(AH61,'【記載例】シフト記号表（勤務時間帯）'!$C$6:$L$47,10,FALSE))</f>
        <v>8</v>
      </c>
      <c r="AI62" s="169">
        <f>IF(AI61="","",VLOOKUP(AI61,'【記載例】シフト記号表（勤務時間帯）'!$C$6:$L$47,10,FALSE))</f>
        <v>8</v>
      </c>
      <c r="AJ62" s="185" t="str">
        <f>IF(AJ61="","",VLOOKUP(AJ61,'【記載例】シフト記号表（勤務時間帯）'!$C$6:$L$47,10,FALSE))</f>
        <v/>
      </c>
      <c r="AK62" s="157">
        <f>IF(AK61="","",VLOOKUP(AK61,'【記載例】シフト記号表（勤務時間帯）'!$C$6:$L$47,10,FALSE))</f>
        <v>8</v>
      </c>
      <c r="AL62" s="169" t="str">
        <f>IF(AL61="","",VLOOKUP(AL61,'【記載例】シフト記号表（勤務時間帯）'!$C$6:$L$47,10,FALSE))</f>
        <v/>
      </c>
      <c r="AM62" s="169">
        <f>IF(AM61="","",VLOOKUP(AM61,'【記載例】シフト記号表（勤務時間帯）'!$C$6:$L$47,10,FALSE))</f>
        <v>8</v>
      </c>
      <c r="AN62" s="169">
        <f>IF(AN61="","",VLOOKUP(AN61,'【記載例】シフト記号表（勤務時間帯）'!$C$6:$L$47,10,FALSE))</f>
        <v>8</v>
      </c>
      <c r="AO62" s="169" t="str">
        <f>IF(AO61="","",VLOOKUP(AO61,'【記載例】シフト記号表（勤務時間帯）'!$C$6:$L$47,10,FALSE))</f>
        <v/>
      </c>
      <c r="AP62" s="169">
        <f>IF(AP61="","",VLOOKUP(AP61,'【記載例】シフト記号表（勤務時間帯）'!$C$6:$L$47,10,FALSE))</f>
        <v>8</v>
      </c>
      <c r="AQ62" s="185">
        <f>IF(AQ61="","",VLOOKUP(AQ61,'【記載例】シフト記号表（勤務時間帯）'!$C$6:$L$47,10,FALSE))</f>
        <v>8</v>
      </c>
      <c r="AR62" s="157">
        <f>IF(AR61="","",VLOOKUP(AR61,'【記載例】シフト記号表（勤務時間帯）'!$C$6:$L$47,10,FALSE))</f>
        <v>8</v>
      </c>
      <c r="AS62" s="169">
        <f>IF(AS61="","",VLOOKUP(AS61,'【記載例】シフト記号表（勤務時間帯）'!$C$6:$L$47,10,FALSE))</f>
        <v>7.9999999999999982</v>
      </c>
      <c r="AT62" s="169" t="str">
        <f>IF(AT61="","",VLOOKUP(AT61,'【記載例】シフト記号表（勤務時間帯）'!$C$6:$L$47,10,FALSE))</f>
        <v/>
      </c>
      <c r="AU62" s="169">
        <f>IF(AU61="","",VLOOKUP(AU61,'【記載例】シフト記号表（勤務時間帯）'!$C$6:$L$47,10,FALSE))</f>
        <v>8</v>
      </c>
      <c r="AV62" s="169">
        <f>IF(AV61="","",VLOOKUP(AV61,'【記載例】シフト記号表（勤務時間帯）'!$C$6:$L$47,10,FALSE))</f>
        <v>8</v>
      </c>
      <c r="AW62" s="169" t="str">
        <f>IF(AW61="","",VLOOKUP(AW61,'【記載例】シフト記号表（勤務時間帯）'!$C$6:$L$47,10,FALSE))</f>
        <v/>
      </c>
      <c r="AX62" s="185">
        <f>IF(AX61="","",VLOOKUP(AX61,'【記載例】シフト記号表（勤務時間帯）'!$C$6:$L$47,10,FALSE))</f>
        <v>8</v>
      </c>
      <c r="AY62" s="157" t="str">
        <f>IF(AY61="","",VLOOKUP(AY61,'【記載例】シフト記号表（勤務時間帯）'!$C$6:$L$47,10,FALSE))</f>
        <v/>
      </c>
      <c r="AZ62" s="169" t="str">
        <f>IF(AZ61="","",VLOOKUP(AZ61,'【記載例】シフト記号表（勤務時間帯）'!$C$6:$L$47,10,FALSE))</f>
        <v/>
      </c>
      <c r="BA62" s="169" t="str">
        <f>IF(BA61="","",VLOOKUP(BA61,'【記載例】シフト記号表（勤務時間帯）'!$C$6:$L$47,10,FALSE))</f>
        <v/>
      </c>
      <c r="BB62" s="220">
        <f>IF($BE$3="４週",SUM(W62:AX62),IF($BE$3="暦月",SUM(W62:BA62),""))</f>
        <v>160</v>
      </c>
      <c r="BC62" s="229"/>
      <c r="BD62" s="238">
        <f>IF($BE$3="４週",BB62/4,IF($BE$3="暦月",(BB62/($BE$8/7)),""))</f>
        <v>40</v>
      </c>
      <c r="BE62" s="229"/>
      <c r="BF62" s="251"/>
      <c r="BG62" s="258"/>
      <c r="BH62" s="258"/>
      <c r="BI62" s="258"/>
      <c r="BJ62" s="268"/>
    </row>
    <row r="63" spans="2:62" ht="20.25" customHeight="1">
      <c r="B63" s="11">
        <f>B61+1</f>
        <v>24</v>
      </c>
      <c r="C63" s="25" t="s">
        <v>102</v>
      </c>
      <c r="D63" s="36"/>
      <c r="E63" s="43"/>
      <c r="F63" s="48"/>
      <c r="G63" s="43"/>
      <c r="H63" s="48"/>
      <c r="I63" s="57" t="s">
        <v>23</v>
      </c>
      <c r="J63" s="71"/>
      <c r="K63" s="77" t="s">
        <v>116</v>
      </c>
      <c r="L63" s="93"/>
      <c r="M63" s="93"/>
      <c r="N63" s="36"/>
      <c r="O63" s="100" t="s">
        <v>185</v>
      </c>
      <c r="P63" s="105"/>
      <c r="Q63" s="105"/>
      <c r="R63" s="105"/>
      <c r="S63" s="116"/>
      <c r="T63" s="126" t="s">
        <v>43</v>
      </c>
      <c r="U63" s="134"/>
      <c r="V63" s="146"/>
      <c r="W63" s="158"/>
      <c r="X63" s="170" t="s">
        <v>65</v>
      </c>
      <c r="Y63" s="170" t="s">
        <v>70</v>
      </c>
      <c r="Z63" s="170"/>
      <c r="AA63" s="170" t="s">
        <v>70</v>
      </c>
      <c r="AB63" s="170" t="s">
        <v>70</v>
      </c>
      <c r="AC63" s="186"/>
      <c r="AD63" s="158"/>
      <c r="AE63" s="170" t="s">
        <v>65</v>
      </c>
      <c r="AF63" s="170" t="s">
        <v>70</v>
      </c>
      <c r="AG63" s="170" t="s">
        <v>70</v>
      </c>
      <c r="AH63" s="170"/>
      <c r="AI63" s="170"/>
      <c r="AJ63" s="186" t="s">
        <v>65</v>
      </c>
      <c r="AK63" s="158"/>
      <c r="AL63" s="170"/>
      <c r="AM63" s="170" t="s">
        <v>65</v>
      </c>
      <c r="AN63" s="170" t="s">
        <v>65</v>
      </c>
      <c r="AO63" s="170" t="s">
        <v>70</v>
      </c>
      <c r="AP63" s="170"/>
      <c r="AQ63" s="186" t="s">
        <v>70</v>
      </c>
      <c r="AR63" s="158"/>
      <c r="AS63" s="170" t="s">
        <v>70</v>
      </c>
      <c r="AT63" s="170" t="s">
        <v>70</v>
      </c>
      <c r="AU63" s="170"/>
      <c r="AV63" s="170" t="s">
        <v>70</v>
      </c>
      <c r="AW63" s="170" t="s">
        <v>65</v>
      </c>
      <c r="AX63" s="186"/>
      <c r="AY63" s="158"/>
      <c r="AZ63" s="170"/>
      <c r="BA63" s="213"/>
      <c r="BB63" s="221"/>
      <c r="BC63" s="230"/>
      <c r="BD63" s="239"/>
      <c r="BE63" s="247"/>
      <c r="BF63" s="252"/>
      <c r="BG63" s="259"/>
      <c r="BH63" s="259"/>
      <c r="BI63" s="259"/>
      <c r="BJ63" s="269"/>
    </row>
    <row r="64" spans="2:62" ht="20.25" customHeight="1">
      <c r="B64" s="12"/>
      <c r="C64" s="24"/>
      <c r="D64" s="35"/>
      <c r="E64" s="43"/>
      <c r="F64" s="48" t="str">
        <f>C63</f>
        <v>介護職員</v>
      </c>
      <c r="G64" s="43"/>
      <c r="H64" s="48" t="str">
        <f>I63</f>
        <v>C</v>
      </c>
      <c r="I64" s="56"/>
      <c r="J64" s="70"/>
      <c r="K64" s="76"/>
      <c r="L64" s="92"/>
      <c r="M64" s="92"/>
      <c r="N64" s="35"/>
      <c r="O64" s="100"/>
      <c r="P64" s="105"/>
      <c r="Q64" s="105"/>
      <c r="R64" s="105"/>
      <c r="S64" s="116"/>
      <c r="T64" s="125" t="s">
        <v>82</v>
      </c>
      <c r="U64" s="133"/>
      <c r="V64" s="145"/>
      <c r="W64" s="157" t="str">
        <f>IF(W63="","",VLOOKUP(W63,'【記載例】シフト記号表（勤務時間帯）'!$C$6:$L$47,10,FALSE))</f>
        <v/>
      </c>
      <c r="X64" s="169">
        <f>IF(X63="","",VLOOKUP(X63,'【記載例】シフト記号表（勤務時間帯）'!$C$6:$L$47,10,FALSE))</f>
        <v>7.9999999999999982</v>
      </c>
      <c r="Y64" s="169">
        <f>IF(Y63="","",VLOOKUP(Y63,'【記載例】シフト記号表（勤務時間帯）'!$C$6:$L$47,10,FALSE))</f>
        <v>8</v>
      </c>
      <c r="Z64" s="169" t="str">
        <f>IF(Z63="","",VLOOKUP(Z63,'【記載例】シフト記号表（勤務時間帯）'!$C$6:$L$47,10,FALSE))</f>
        <v/>
      </c>
      <c r="AA64" s="169">
        <f>IF(AA63="","",VLOOKUP(AA63,'【記載例】シフト記号表（勤務時間帯）'!$C$6:$L$47,10,FALSE))</f>
        <v>8</v>
      </c>
      <c r="AB64" s="169">
        <f>IF(AB63="","",VLOOKUP(AB63,'【記載例】シフト記号表（勤務時間帯）'!$C$6:$L$47,10,FALSE))</f>
        <v>8</v>
      </c>
      <c r="AC64" s="185" t="str">
        <f>IF(AC63="","",VLOOKUP(AC63,'【記載例】シフト記号表（勤務時間帯）'!$C$6:$L$47,10,FALSE))</f>
        <v/>
      </c>
      <c r="AD64" s="157" t="str">
        <f>IF(AD63="","",VLOOKUP(AD63,'【記載例】シフト記号表（勤務時間帯）'!$C$6:$L$47,10,FALSE))</f>
        <v/>
      </c>
      <c r="AE64" s="169">
        <f>IF(AE63="","",VLOOKUP(AE63,'【記載例】シフト記号表（勤務時間帯）'!$C$6:$L$47,10,FALSE))</f>
        <v>7.9999999999999982</v>
      </c>
      <c r="AF64" s="169">
        <f>IF(AF63="","",VLOOKUP(AF63,'【記載例】シフト記号表（勤務時間帯）'!$C$6:$L$47,10,FALSE))</f>
        <v>8</v>
      </c>
      <c r="AG64" s="169">
        <f>IF(AG63="","",VLOOKUP(AG63,'【記載例】シフト記号表（勤務時間帯）'!$C$6:$L$47,10,FALSE))</f>
        <v>8</v>
      </c>
      <c r="AH64" s="169" t="str">
        <f>IF(AH63="","",VLOOKUP(AH63,'【記載例】シフト記号表（勤務時間帯）'!$C$6:$L$47,10,FALSE))</f>
        <v/>
      </c>
      <c r="AI64" s="169" t="str">
        <f>IF(AI63="","",VLOOKUP(AI63,'【記載例】シフト記号表（勤務時間帯）'!$C$6:$L$47,10,FALSE))</f>
        <v/>
      </c>
      <c r="AJ64" s="185">
        <f>IF(AJ63="","",VLOOKUP(AJ63,'【記載例】シフト記号表（勤務時間帯）'!$C$6:$L$47,10,FALSE))</f>
        <v>7.9999999999999982</v>
      </c>
      <c r="AK64" s="157" t="str">
        <f>IF(AK63="","",VLOOKUP(AK63,'【記載例】シフト記号表（勤務時間帯）'!$C$6:$L$47,10,FALSE))</f>
        <v/>
      </c>
      <c r="AL64" s="169" t="str">
        <f>IF(AL63="","",VLOOKUP(AL63,'【記載例】シフト記号表（勤務時間帯）'!$C$6:$L$47,10,FALSE))</f>
        <v/>
      </c>
      <c r="AM64" s="169">
        <f>IF(AM63="","",VLOOKUP(AM63,'【記載例】シフト記号表（勤務時間帯）'!$C$6:$L$47,10,FALSE))</f>
        <v>7.9999999999999982</v>
      </c>
      <c r="AN64" s="169">
        <f>IF(AN63="","",VLOOKUP(AN63,'【記載例】シフト記号表（勤務時間帯）'!$C$6:$L$47,10,FALSE))</f>
        <v>7.9999999999999982</v>
      </c>
      <c r="AO64" s="169">
        <f>IF(AO63="","",VLOOKUP(AO63,'【記載例】シフト記号表（勤務時間帯）'!$C$6:$L$47,10,FALSE))</f>
        <v>8</v>
      </c>
      <c r="AP64" s="169" t="str">
        <f>IF(AP63="","",VLOOKUP(AP63,'【記載例】シフト記号表（勤務時間帯）'!$C$6:$L$47,10,FALSE))</f>
        <v/>
      </c>
      <c r="AQ64" s="185">
        <f>IF(AQ63="","",VLOOKUP(AQ63,'【記載例】シフト記号表（勤務時間帯）'!$C$6:$L$47,10,FALSE))</f>
        <v>8</v>
      </c>
      <c r="AR64" s="157" t="str">
        <f>IF(AR63="","",VLOOKUP(AR63,'【記載例】シフト記号表（勤務時間帯）'!$C$6:$L$47,10,FALSE))</f>
        <v/>
      </c>
      <c r="AS64" s="169">
        <f>IF(AS63="","",VLOOKUP(AS63,'【記載例】シフト記号表（勤務時間帯）'!$C$6:$L$47,10,FALSE))</f>
        <v>8</v>
      </c>
      <c r="AT64" s="169">
        <f>IF(AT63="","",VLOOKUP(AT63,'【記載例】シフト記号表（勤務時間帯）'!$C$6:$L$47,10,FALSE))</f>
        <v>8</v>
      </c>
      <c r="AU64" s="169" t="str">
        <f>IF(AU63="","",VLOOKUP(AU63,'【記載例】シフト記号表（勤務時間帯）'!$C$6:$L$47,10,FALSE))</f>
        <v/>
      </c>
      <c r="AV64" s="169">
        <f>IF(AV63="","",VLOOKUP(AV63,'【記載例】シフト記号表（勤務時間帯）'!$C$6:$L$47,10,FALSE))</f>
        <v>8</v>
      </c>
      <c r="AW64" s="169">
        <f>IF(AW63="","",VLOOKUP(AW63,'【記載例】シフト記号表（勤務時間帯）'!$C$6:$L$47,10,FALSE))</f>
        <v>7.9999999999999982</v>
      </c>
      <c r="AX64" s="185" t="str">
        <f>IF(AX63="","",VLOOKUP(AX63,'【記載例】シフト記号表（勤務時間帯）'!$C$6:$L$47,10,FALSE))</f>
        <v/>
      </c>
      <c r="AY64" s="157" t="str">
        <f>IF(AY63="","",VLOOKUP(AY63,'【記載例】シフト記号表（勤務時間帯）'!$C$6:$L$47,10,FALSE))</f>
        <v/>
      </c>
      <c r="AZ64" s="169" t="str">
        <f>IF(AZ63="","",VLOOKUP(AZ63,'【記載例】シフト記号表（勤務時間帯）'!$C$6:$L$47,10,FALSE))</f>
        <v/>
      </c>
      <c r="BA64" s="169" t="str">
        <f>IF(BA63="","",VLOOKUP(BA63,'【記載例】シフト記号表（勤務時間帯）'!$C$6:$L$47,10,FALSE))</f>
        <v/>
      </c>
      <c r="BB64" s="220">
        <f>IF($BE$3="４週",SUM(W64:AX64),IF($BE$3="暦月",SUM(W64:BA64),""))</f>
        <v>128</v>
      </c>
      <c r="BC64" s="229"/>
      <c r="BD64" s="238">
        <f>IF($BE$3="４週",BB64/4,IF($BE$3="暦月",(BB64/($BE$8/7)),""))</f>
        <v>32</v>
      </c>
      <c r="BE64" s="229"/>
      <c r="BF64" s="251"/>
      <c r="BG64" s="258"/>
      <c r="BH64" s="258"/>
      <c r="BI64" s="258"/>
      <c r="BJ64" s="268"/>
    </row>
    <row r="65" spans="2:62" ht="20.25" customHeight="1">
      <c r="B65" s="11">
        <f>B63+1</f>
        <v>25</v>
      </c>
      <c r="C65" s="25" t="s">
        <v>102</v>
      </c>
      <c r="D65" s="36"/>
      <c r="E65" s="43"/>
      <c r="F65" s="48"/>
      <c r="G65" s="43"/>
      <c r="H65" s="48"/>
      <c r="I65" s="57" t="s">
        <v>21</v>
      </c>
      <c r="J65" s="71"/>
      <c r="K65" s="77" t="s">
        <v>19</v>
      </c>
      <c r="L65" s="93"/>
      <c r="M65" s="93"/>
      <c r="N65" s="36"/>
      <c r="O65" s="100" t="s">
        <v>186</v>
      </c>
      <c r="P65" s="105"/>
      <c r="Q65" s="105"/>
      <c r="R65" s="105"/>
      <c r="S65" s="116"/>
      <c r="T65" s="126" t="s">
        <v>43</v>
      </c>
      <c r="U65" s="134"/>
      <c r="V65" s="146"/>
      <c r="W65" s="158" t="s">
        <v>70</v>
      </c>
      <c r="X65" s="170" t="s">
        <v>70</v>
      </c>
      <c r="Y65" s="170"/>
      <c r="Z65" s="170"/>
      <c r="AA65" s="170" t="s">
        <v>60</v>
      </c>
      <c r="AB65" s="170" t="s">
        <v>77</v>
      </c>
      <c r="AC65" s="186" t="s">
        <v>65</v>
      </c>
      <c r="AD65" s="158" t="s">
        <v>65</v>
      </c>
      <c r="AE65" s="170"/>
      <c r="AF65" s="170" t="s">
        <v>70</v>
      </c>
      <c r="AG65" s="170" t="s">
        <v>70</v>
      </c>
      <c r="AH65" s="170"/>
      <c r="AI65" s="170" t="s">
        <v>60</v>
      </c>
      <c r="AJ65" s="186" t="s">
        <v>77</v>
      </c>
      <c r="AK65" s="158" t="s">
        <v>65</v>
      </c>
      <c r="AL65" s="170" t="s">
        <v>65</v>
      </c>
      <c r="AM65" s="170"/>
      <c r="AN65" s="170" t="s">
        <v>70</v>
      </c>
      <c r="AO65" s="170"/>
      <c r="AP65" s="170"/>
      <c r="AQ65" s="186" t="s">
        <v>60</v>
      </c>
      <c r="AR65" s="158" t="s">
        <v>77</v>
      </c>
      <c r="AS65" s="170" t="s">
        <v>65</v>
      </c>
      <c r="AT65" s="170" t="s">
        <v>65</v>
      </c>
      <c r="AU65" s="170"/>
      <c r="AV65" s="170" t="s">
        <v>65</v>
      </c>
      <c r="AW65" s="170" t="s">
        <v>70</v>
      </c>
      <c r="AX65" s="186" t="s">
        <v>70</v>
      </c>
      <c r="AY65" s="158"/>
      <c r="AZ65" s="170"/>
      <c r="BA65" s="213"/>
      <c r="BB65" s="221"/>
      <c r="BC65" s="230"/>
      <c r="BD65" s="239"/>
      <c r="BE65" s="247"/>
      <c r="BF65" s="252"/>
      <c r="BG65" s="259"/>
      <c r="BH65" s="259"/>
      <c r="BI65" s="259"/>
      <c r="BJ65" s="269"/>
    </row>
    <row r="66" spans="2:62" ht="20.25" customHeight="1">
      <c r="B66" s="12"/>
      <c r="C66" s="24"/>
      <c r="D66" s="35"/>
      <c r="E66" s="43"/>
      <c r="F66" s="48" t="str">
        <f>C65</f>
        <v>介護職員</v>
      </c>
      <c r="G66" s="43"/>
      <c r="H66" s="48" t="str">
        <f>I65</f>
        <v>A</v>
      </c>
      <c r="I66" s="56"/>
      <c r="J66" s="70"/>
      <c r="K66" s="76"/>
      <c r="L66" s="92"/>
      <c r="M66" s="92"/>
      <c r="N66" s="35"/>
      <c r="O66" s="100"/>
      <c r="P66" s="105"/>
      <c r="Q66" s="105"/>
      <c r="R66" s="105"/>
      <c r="S66" s="116"/>
      <c r="T66" s="125" t="s">
        <v>82</v>
      </c>
      <c r="U66" s="133"/>
      <c r="V66" s="145"/>
      <c r="W66" s="157">
        <f>IF(W65="","",VLOOKUP(W65,'【記載例】シフト記号表（勤務時間帯）'!$C$6:$L$47,10,FALSE))</f>
        <v>8</v>
      </c>
      <c r="X66" s="169">
        <f>IF(X65="","",VLOOKUP(X65,'【記載例】シフト記号表（勤務時間帯）'!$C$6:$L$47,10,FALSE))</f>
        <v>8</v>
      </c>
      <c r="Y66" s="169" t="str">
        <f>IF(Y65="","",VLOOKUP(Y65,'【記載例】シフト記号表（勤務時間帯）'!$C$6:$L$47,10,FALSE))</f>
        <v/>
      </c>
      <c r="Z66" s="169" t="str">
        <f>IF(Z65="","",VLOOKUP(Z65,'【記載例】シフト記号表（勤務時間帯）'!$C$6:$L$47,10,FALSE))</f>
        <v/>
      </c>
      <c r="AA66" s="169">
        <f>IF(AA65="","",VLOOKUP(AA65,'【記載例】シフト記号表（勤務時間帯）'!$C$6:$L$47,10,FALSE))</f>
        <v>8</v>
      </c>
      <c r="AB66" s="169">
        <f>IF(AB65="","",VLOOKUP(AB65,'【記載例】シフト記号表（勤務時間帯）'!$C$6:$L$47,10,FALSE))</f>
        <v>8</v>
      </c>
      <c r="AC66" s="185">
        <f>IF(AC65="","",VLOOKUP(AC65,'【記載例】シフト記号表（勤務時間帯）'!$C$6:$L$47,10,FALSE))</f>
        <v>7.9999999999999982</v>
      </c>
      <c r="AD66" s="157">
        <f>IF(AD65="","",VLOOKUP(AD65,'【記載例】シフト記号表（勤務時間帯）'!$C$6:$L$47,10,FALSE))</f>
        <v>7.9999999999999982</v>
      </c>
      <c r="AE66" s="169" t="str">
        <f>IF(AE65="","",VLOOKUP(AE65,'【記載例】シフト記号表（勤務時間帯）'!$C$6:$L$47,10,FALSE))</f>
        <v/>
      </c>
      <c r="AF66" s="169">
        <f>IF(AF65="","",VLOOKUP(AF65,'【記載例】シフト記号表（勤務時間帯）'!$C$6:$L$47,10,FALSE))</f>
        <v>8</v>
      </c>
      <c r="AG66" s="169">
        <f>IF(AG65="","",VLOOKUP(AG65,'【記載例】シフト記号表（勤務時間帯）'!$C$6:$L$47,10,FALSE))</f>
        <v>8</v>
      </c>
      <c r="AH66" s="169" t="str">
        <f>IF(AH65="","",VLOOKUP(AH65,'【記載例】シフト記号表（勤務時間帯）'!$C$6:$L$47,10,FALSE))</f>
        <v/>
      </c>
      <c r="AI66" s="169">
        <f>IF(AI65="","",VLOOKUP(AI65,'【記載例】シフト記号表（勤務時間帯）'!$C$6:$L$47,10,FALSE))</f>
        <v>8</v>
      </c>
      <c r="AJ66" s="185">
        <f>IF(AJ65="","",VLOOKUP(AJ65,'【記載例】シフト記号表（勤務時間帯）'!$C$6:$L$47,10,FALSE))</f>
        <v>8</v>
      </c>
      <c r="AK66" s="157">
        <f>IF(AK65="","",VLOOKUP(AK65,'【記載例】シフト記号表（勤務時間帯）'!$C$6:$L$47,10,FALSE))</f>
        <v>7.9999999999999982</v>
      </c>
      <c r="AL66" s="169">
        <f>IF(AL65="","",VLOOKUP(AL65,'【記載例】シフト記号表（勤務時間帯）'!$C$6:$L$47,10,FALSE))</f>
        <v>7.9999999999999982</v>
      </c>
      <c r="AM66" s="169" t="str">
        <f>IF(AM65="","",VLOOKUP(AM65,'【記載例】シフト記号表（勤務時間帯）'!$C$6:$L$47,10,FALSE))</f>
        <v/>
      </c>
      <c r="AN66" s="169">
        <f>IF(AN65="","",VLOOKUP(AN65,'【記載例】シフト記号表（勤務時間帯）'!$C$6:$L$47,10,FALSE))</f>
        <v>8</v>
      </c>
      <c r="AO66" s="169" t="str">
        <f>IF(AO65="","",VLOOKUP(AO65,'【記載例】シフト記号表（勤務時間帯）'!$C$6:$L$47,10,FALSE))</f>
        <v/>
      </c>
      <c r="AP66" s="169" t="str">
        <f>IF(AP65="","",VLOOKUP(AP65,'【記載例】シフト記号表（勤務時間帯）'!$C$6:$L$47,10,FALSE))</f>
        <v/>
      </c>
      <c r="AQ66" s="185">
        <f>IF(AQ65="","",VLOOKUP(AQ65,'【記載例】シフト記号表（勤務時間帯）'!$C$6:$L$47,10,FALSE))</f>
        <v>8</v>
      </c>
      <c r="AR66" s="157">
        <f>IF(AR65="","",VLOOKUP(AR65,'【記載例】シフト記号表（勤務時間帯）'!$C$6:$L$47,10,FALSE))</f>
        <v>8</v>
      </c>
      <c r="AS66" s="169">
        <f>IF(AS65="","",VLOOKUP(AS65,'【記載例】シフト記号表（勤務時間帯）'!$C$6:$L$47,10,FALSE))</f>
        <v>7.9999999999999982</v>
      </c>
      <c r="AT66" s="169">
        <f>IF(AT65="","",VLOOKUP(AT65,'【記載例】シフト記号表（勤務時間帯）'!$C$6:$L$47,10,FALSE))</f>
        <v>7.9999999999999982</v>
      </c>
      <c r="AU66" s="169" t="str">
        <f>IF(AU65="","",VLOOKUP(AU65,'【記載例】シフト記号表（勤務時間帯）'!$C$6:$L$47,10,FALSE))</f>
        <v/>
      </c>
      <c r="AV66" s="169">
        <f>IF(AV65="","",VLOOKUP(AV65,'【記載例】シフト記号表（勤務時間帯）'!$C$6:$L$47,10,FALSE))</f>
        <v>7.9999999999999982</v>
      </c>
      <c r="AW66" s="169">
        <f>IF(AW65="","",VLOOKUP(AW65,'【記載例】シフト記号表（勤務時間帯）'!$C$6:$L$47,10,FALSE))</f>
        <v>8</v>
      </c>
      <c r="AX66" s="185">
        <f>IF(AX65="","",VLOOKUP(AX65,'【記載例】シフト記号表（勤務時間帯）'!$C$6:$L$47,10,FALSE))</f>
        <v>8</v>
      </c>
      <c r="AY66" s="157" t="str">
        <f>IF(AY65="","",VLOOKUP(AY65,'【記載例】シフト記号表（勤務時間帯）'!$C$6:$L$47,10,FALSE))</f>
        <v/>
      </c>
      <c r="AZ66" s="169" t="str">
        <f>IF(AZ65="","",VLOOKUP(AZ65,'【記載例】シフト記号表（勤務時間帯）'!$C$6:$L$47,10,FALSE))</f>
        <v/>
      </c>
      <c r="BA66" s="169" t="str">
        <f>IF(BA65="","",VLOOKUP(BA65,'【記載例】シフト記号表（勤務時間帯）'!$C$6:$L$47,10,FALSE))</f>
        <v/>
      </c>
      <c r="BB66" s="220">
        <f>IF($BE$3="４週",SUM(W66:AX66),IF($BE$3="暦月",SUM(W66:BA66),""))</f>
        <v>160</v>
      </c>
      <c r="BC66" s="229"/>
      <c r="BD66" s="238">
        <f>IF($BE$3="４週",BB66/4,IF($BE$3="暦月",(BB66/($BE$8/7)),""))</f>
        <v>40</v>
      </c>
      <c r="BE66" s="229"/>
      <c r="BF66" s="251"/>
      <c r="BG66" s="258"/>
      <c r="BH66" s="258"/>
      <c r="BI66" s="258"/>
      <c r="BJ66" s="268"/>
    </row>
    <row r="67" spans="2:62" ht="20.25" customHeight="1">
      <c r="B67" s="11">
        <f>B65+1</f>
        <v>26</v>
      </c>
      <c r="C67" s="25" t="s">
        <v>102</v>
      </c>
      <c r="D67" s="36"/>
      <c r="E67" s="43"/>
      <c r="F67" s="48"/>
      <c r="G67" s="43"/>
      <c r="H67" s="48"/>
      <c r="I67" s="57" t="s">
        <v>21</v>
      </c>
      <c r="J67" s="71"/>
      <c r="K67" s="77" t="s">
        <v>116</v>
      </c>
      <c r="L67" s="93"/>
      <c r="M67" s="93"/>
      <c r="N67" s="36"/>
      <c r="O67" s="100" t="s">
        <v>187</v>
      </c>
      <c r="P67" s="105"/>
      <c r="Q67" s="105"/>
      <c r="R67" s="105"/>
      <c r="S67" s="116"/>
      <c r="T67" s="126" t="s">
        <v>43</v>
      </c>
      <c r="U67" s="134"/>
      <c r="V67" s="146"/>
      <c r="W67" s="158"/>
      <c r="X67" s="170" t="s">
        <v>65</v>
      </c>
      <c r="Y67" s="170" t="s">
        <v>70</v>
      </c>
      <c r="Z67" s="170" t="s">
        <v>70</v>
      </c>
      <c r="AA67" s="170"/>
      <c r="AB67" s="170" t="s">
        <v>60</v>
      </c>
      <c r="AC67" s="186" t="s">
        <v>77</v>
      </c>
      <c r="AD67" s="158" t="s">
        <v>70</v>
      </c>
      <c r="AE67" s="170"/>
      <c r="AF67" s="170" t="s">
        <v>70</v>
      </c>
      <c r="AG67" s="170" t="s">
        <v>70</v>
      </c>
      <c r="AH67" s="170"/>
      <c r="AI67" s="170"/>
      <c r="AJ67" s="186" t="s">
        <v>60</v>
      </c>
      <c r="AK67" s="158" t="s">
        <v>77</v>
      </c>
      <c r="AL67" s="170" t="s">
        <v>70</v>
      </c>
      <c r="AM67" s="170" t="s">
        <v>70</v>
      </c>
      <c r="AN67" s="170" t="s">
        <v>70</v>
      </c>
      <c r="AO67" s="170" t="s">
        <v>65</v>
      </c>
      <c r="AP67" s="170" t="s">
        <v>65</v>
      </c>
      <c r="AQ67" s="186"/>
      <c r="AR67" s="158" t="s">
        <v>60</v>
      </c>
      <c r="AS67" s="170" t="s">
        <v>77</v>
      </c>
      <c r="AT67" s="170" t="s">
        <v>65</v>
      </c>
      <c r="AU67" s="170" t="s">
        <v>70</v>
      </c>
      <c r="AV67" s="170"/>
      <c r="AW67" s="170"/>
      <c r="AX67" s="186" t="s">
        <v>65</v>
      </c>
      <c r="AY67" s="158"/>
      <c r="AZ67" s="170"/>
      <c r="BA67" s="213"/>
      <c r="BB67" s="221"/>
      <c r="BC67" s="230"/>
      <c r="BD67" s="239"/>
      <c r="BE67" s="247"/>
      <c r="BF67" s="252"/>
      <c r="BG67" s="259"/>
      <c r="BH67" s="259"/>
      <c r="BI67" s="259"/>
      <c r="BJ67" s="269"/>
    </row>
    <row r="68" spans="2:62" ht="20.25" customHeight="1">
      <c r="B68" s="12"/>
      <c r="C68" s="24"/>
      <c r="D68" s="35"/>
      <c r="E68" s="43"/>
      <c r="F68" s="48" t="str">
        <f>C67</f>
        <v>介護職員</v>
      </c>
      <c r="G68" s="43"/>
      <c r="H68" s="48" t="str">
        <f>I67</f>
        <v>A</v>
      </c>
      <c r="I68" s="56"/>
      <c r="J68" s="70"/>
      <c r="K68" s="76"/>
      <c r="L68" s="92"/>
      <c r="M68" s="92"/>
      <c r="N68" s="35"/>
      <c r="O68" s="100"/>
      <c r="P68" s="105"/>
      <c r="Q68" s="105"/>
      <c r="R68" s="105"/>
      <c r="S68" s="116"/>
      <c r="T68" s="125" t="s">
        <v>82</v>
      </c>
      <c r="U68" s="133"/>
      <c r="V68" s="145"/>
      <c r="W68" s="157" t="str">
        <f>IF(W67="","",VLOOKUP(W67,'【記載例】シフト記号表（勤務時間帯）'!$C$6:$L$47,10,FALSE))</f>
        <v/>
      </c>
      <c r="X68" s="169">
        <f>IF(X67="","",VLOOKUP(X67,'【記載例】シフト記号表（勤務時間帯）'!$C$6:$L$47,10,FALSE))</f>
        <v>7.9999999999999982</v>
      </c>
      <c r="Y68" s="169">
        <f>IF(Y67="","",VLOOKUP(Y67,'【記載例】シフト記号表（勤務時間帯）'!$C$6:$L$47,10,FALSE))</f>
        <v>8</v>
      </c>
      <c r="Z68" s="169">
        <f>IF(Z67="","",VLOOKUP(Z67,'【記載例】シフト記号表（勤務時間帯）'!$C$6:$L$47,10,FALSE))</f>
        <v>8</v>
      </c>
      <c r="AA68" s="169" t="str">
        <f>IF(AA67="","",VLOOKUP(AA67,'【記載例】シフト記号表（勤務時間帯）'!$C$6:$L$47,10,FALSE))</f>
        <v/>
      </c>
      <c r="AB68" s="169">
        <f>IF(AB67="","",VLOOKUP(AB67,'【記載例】シフト記号表（勤務時間帯）'!$C$6:$L$47,10,FALSE))</f>
        <v>8</v>
      </c>
      <c r="AC68" s="185">
        <f>IF(AC67="","",VLOOKUP(AC67,'【記載例】シフト記号表（勤務時間帯）'!$C$6:$L$47,10,FALSE))</f>
        <v>8</v>
      </c>
      <c r="AD68" s="157">
        <f>IF(AD67="","",VLOOKUP(AD67,'【記載例】シフト記号表（勤務時間帯）'!$C$6:$L$47,10,FALSE))</f>
        <v>8</v>
      </c>
      <c r="AE68" s="169" t="str">
        <f>IF(AE67="","",VLOOKUP(AE67,'【記載例】シフト記号表（勤務時間帯）'!$C$6:$L$47,10,FALSE))</f>
        <v/>
      </c>
      <c r="AF68" s="169">
        <f>IF(AF67="","",VLOOKUP(AF67,'【記載例】シフト記号表（勤務時間帯）'!$C$6:$L$47,10,FALSE))</f>
        <v>8</v>
      </c>
      <c r="AG68" s="169">
        <f>IF(AG67="","",VLOOKUP(AG67,'【記載例】シフト記号表（勤務時間帯）'!$C$6:$L$47,10,FALSE))</f>
        <v>8</v>
      </c>
      <c r="AH68" s="169" t="str">
        <f>IF(AH67="","",VLOOKUP(AH67,'【記載例】シフト記号表（勤務時間帯）'!$C$6:$L$47,10,FALSE))</f>
        <v/>
      </c>
      <c r="AI68" s="169" t="str">
        <f>IF(AI67="","",VLOOKUP(AI67,'【記載例】シフト記号表（勤務時間帯）'!$C$6:$L$47,10,FALSE))</f>
        <v/>
      </c>
      <c r="AJ68" s="185">
        <f>IF(AJ67="","",VLOOKUP(AJ67,'【記載例】シフト記号表（勤務時間帯）'!$C$6:$L$47,10,FALSE))</f>
        <v>8</v>
      </c>
      <c r="AK68" s="157">
        <f>IF(AK67="","",VLOOKUP(AK67,'【記載例】シフト記号表（勤務時間帯）'!$C$6:$L$47,10,FALSE))</f>
        <v>8</v>
      </c>
      <c r="AL68" s="169">
        <f>IF(AL67="","",VLOOKUP(AL67,'【記載例】シフト記号表（勤務時間帯）'!$C$6:$L$47,10,FALSE))</f>
        <v>8</v>
      </c>
      <c r="AM68" s="169">
        <f>IF(AM67="","",VLOOKUP(AM67,'【記載例】シフト記号表（勤務時間帯）'!$C$6:$L$47,10,FALSE))</f>
        <v>8</v>
      </c>
      <c r="AN68" s="169">
        <f>IF(AN67="","",VLOOKUP(AN67,'【記載例】シフト記号表（勤務時間帯）'!$C$6:$L$47,10,FALSE))</f>
        <v>8</v>
      </c>
      <c r="AO68" s="169">
        <f>IF(AO67="","",VLOOKUP(AO67,'【記載例】シフト記号表（勤務時間帯）'!$C$6:$L$47,10,FALSE))</f>
        <v>7.9999999999999982</v>
      </c>
      <c r="AP68" s="169">
        <f>IF(AP67="","",VLOOKUP(AP67,'【記載例】シフト記号表（勤務時間帯）'!$C$6:$L$47,10,FALSE))</f>
        <v>7.9999999999999982</v>
      </c>
      <c r="AQ68" s="185" t="str">
        <f>IF(AQ67="","",VLOOKUP(AQ67,'【記載例】シフト記号表（勤務時間帯）'!$C$6:$L$47,10,FALSE))</f>
        <v/>
      </c>
      <c r="AR68" s="157">
        <f>IF(AR67="","",VLOOKUP(AR67,'【記載例】シフト記号表（勤務時間帯）'!$C$6:$L$47,10,FALSE))</f>
        <v>8</v>
      </c>
      <c r="AS68" s="169">
        <f>IF(AS67="","",VLOOKUP(AS67,'【記載例】シフト記号表（勤務時間帯）'!$C$6:$L$47,10,FALSE))</f>
        <v>8</v>
      </c>
      <c r="AT68" s="169">
        <f>IF(AT67="","",VLOOKUP(AT67,'【記載例】シフト記号表（勤務時間帯）'!$C$6:$L$47,10,FALSE))</f>
        <v>7.9999999999999982</v>
      </c>
      <c r="AU68" s="169">
        <f>IF(AU67="","",VLOOKUP(AU67,'【記載例】シフト記号表（勤務時間帯）'!$C$6:$L$47,10,FALSE))</f>
        <v>8</v>
      </c>
      <c r="AV68" s="169" t="str">
        <f>IF(AV67="","",VLOOKUP(AV67,'【記載例】シフト記号表（勤務時間帯）'!$C$6:$L$47,10,FALSE))</f>
        <v/>
      </c>
      <c r="AW68" s="169" t="str">
        <f>IF(AW67="","",VLOOKUP(AW67,'【記載例】シフト記号表（勤務時間帯）'!$C$6:$L$47,10,FALSE))</f>
        <v/>
      </c>
      <c r="AX68" s="185">
        <f>IF(AX67="","",VLOOKUP(AX67,'【記載例】シフト記号表（勤務時間帯）'!$C$6:$L$47,10,FALSE))</f>
        <v>7.9999999999999982</v>
      </c>
      <c r="AY68" s="157" t="str">
        <f>IF(AY67="","",VLOOKUP(AY67,'【記載例】シフト記号表（勤務時間帯）'!$C$6:$L$47,10,FALSE))</f>
        <v/>
      </c>
      <c r="AZ68" s="169" t="str">
        <f>IF(AZ67="","",VLOOKUP(AZ67,'【記載例】シフト記号表（勤務時間帯）'!$C$6:$L$47,10,FALSE))</f>
        <v/>
      </c>
      <c r="BA68" s="169" t="str">
        <f>IF(BA67="","",VLOOKUP(BA67,'【記載例】シフト記号表（勤務時間帯）'!$C$6:$L$47,10,FALSE))</f>
        <v/>
      </c>
      <c r="BB68" s="220">
        <f>IF($BE$3="４週",SUM(W68:AX68),IF($BE$3="暦月",SUM(W68:BA68),""))</f>
        <v>160</v>
      </c>
      <c r="BC68" s="229"/>
      <c r="BD68" s="238">
        <f>IF($BE$3="４週",BB68/4,IF($BE$3="暦月",(BB68/($BE$8/7)),""))</f>
        <v>40</v>
      </c>
      <c r="BE68" s="229"/>
      <c r="BF68" s="251"/>
      <c r="BG68" s="258"/>
      <c r="BH68" s="258"/>
      <c r="BI68" s="258"/>
      <c r="BJ68" s="268"/>
    </row>
    <row r="69" spans="2:62" ht="20.25" customHeight="1">
      <c r="B69" s="11">
        <f>B67+1</f>
        <v>27</v>
      </c>
      <c r="C69" s="25" t="s">
        <v>102</v>
      </c>
      <c r="D69" s="36"/>
      <c r="E69" s="43"/>
      <c r="F69" s="48"/>
      <c r="G69" s="43"/>
      <c r="H69" s="48"/>
      <c r="I69" s="57" t="s">
        <v>21</v>
      </c>
      <c r="J69" s="71"/>
      <c r="K69" s="77" t="s">
        <v>116</v>
      </c>
      <c r="L69" s="93"/>
      <c r="M69" s="93"/>
      <c r="N69" s="36"/>
      <c r="O69" s="100" t="s">
        <v>188</v>
      </c>
      <c r="P69" s="105"/>
      <c r="Q69" s="105"/>
      <c r="R69" s="105"/>
      <c r="S69" s="116"/>
      <c r="T69" s="126" t="s">
        <v>43</v>
      </c>
      <c r="U69" s="134"/>
      <c r="V69" s="146"/>
      <c r="W69" s="158" t="s">
        <v>65</v>
      </c>
      <c r="X69" s="170"/>
      <c r="Y69" s="170" t="s">
        <v>65</v>
      </c>
      <c r="Z69" s="170"/>
      <c r="AA69" s="170" t="s">
        <v>70</v>
      </c>
      <c r="AB69" s="170"/>
      <c r="AC69" s="186" t="s">
        <v>60</v>
      </c>
      <c r="AD69" s="158" t="s">
        <v>77</v>
      </c>
      <c r="AE69" s="170" t="s">
        <v>70</v>
      </c>
      <c r="AF69" s="170" t="s">
        <v>70</v>
      </c>
      <c r="AG69" s="170" t="s">
        <v>65</v>
      </c>
      <c r="AH69" s="170" t="s">
        <v>65</v>
      </c>
      <c r="AI69" s="170"/>
      <c r="AJ69" s="186" t="s">
        <v>70</v>
      </c>
      <c r="AK69" s="158" t="s">
        <v>60</v>
      </c>
      <c r="AL69" s="170" t="s">
        <v>77</v>
      </c>
      <c r="AM69" s="170" t="s">
        <v>65</v>
      </c>
      <c r="AN69" s="170"/>
      <c r="AO69" s="170" t="s">
        <v>70</v>
      </c>
      <c r="AP69" s="170" t="s">
        <v>70</v>
      </c>
      <c r="AQ69" s="186"/>
      <c r="AR69" s="158"/>
      <c r="AS69" s="170" t="s">
        <v>60</v>
      </c>
      <c r="AT69" s="170" t="s">
        <v>77</v>
      </c>
      <c r="AU69" s="170" t="s">
        <v>65</v>
      </c>
      <c r="AV69" s="170" t="s">
        <v>70</v>
      </c>
      <c r="AW69" s="170" t="s">
        <v>70</v>
      </c>
      <c r="AX69" s="186"/>
      <c r="AY69" s="158"/>
      <c r="AZ69" s="170"/>
      <c r="BA69" s="213"/>
      <c r="BB69" s="221"/>
      <c r="BC69" s="230"/>
      <c r="BD69" s="239"/>
      <c r="BE69" s="247"/>
      <c r="BF69" s="252"/>
      <c r="BG69" s="259"/>
      <c r="BH69" s="259"/>
      <c r="BI69" s="259"/>
      <c r="BJ69" s="269"/>
    </row>
    <row r="70" spans="2:62" ht="20.25" customHeight="1">
      <c r="B70" s="12"/>
      <c r="C70" s="24"/>
      <c r="D70" s="35"/>
      <c r="E70" s="43"/>
      <c r="F70" s="48" t="str">
        <f>C69</f>
        <v>介護職員</v>
      </c>
      <c r="G70" s="43"/>
      <c r="H70" s="48" t="str">
        <f>I69</f>
        <v>A</v>
      </c>
      <c r="I70" s="56"/>
      <c r="J70" s="70"/>
      <c r="K70" s="76"/>
      <c r="L70" s="92"/>
      <c r="M70" s="92"/>
      <c r="N70" s="35"/>
      <c r="O70" s="100"/>
      <c r="P70" s="105"/>
      <c r="Q70" s="105"/>
      <c r="R70" s="105"/>
      <c r="S70" s="116"/>
      <c r="T70" s="125" t="s">
        <v>82</v>
      </c>
      <c r="U70" s="133"/>
      <c r="V70" s="145"/>
      <c r="W70" s="157">
        <f>IF(W69="","",VLOOKUP(W69,'【記載例】シフト記号表（勤務時間帯）'!$C$6:$L$47,10,FALSE))</f>
        <v>7.9999999999999982</v>
      </c>
      <c r="X70" s="169" t="str">
        <f>IF(X69="","",VLOOKUP(X69,'【記載例】シフト記号表（勤務時間帯）'!$C$6:$L$47,10,FALSE))</f>
        <v/>
      </c>
      <c r="Y70" s="169">
        <f>IF(Y69="","",VLOOKUP(Y69,'【記載例】シフト記号表（勤務時間帯）'!$C$6:$L$47,10,FALSE))</f>
        <v>7.9999999999999982</v>
      </c>
      <c r="Z70" s="169" t="str">
        <f>IF(Z69="","",VLOOKUP(Z69,'【記載例】シフト記号表（勤務時間帯）'!$C$6:$L$47,10,FALSE))</f>
        <v/>
      </c>
      <c r="AA70" s="169">
        <f>IF(AA69="","",VLOOKUP(AA69,'【記載例】シフト記号表（勤務時間帯）'!$C$6:$L$47,10,FALSE))</f>
        <v>8</v>
      </c>
      <c r="AB70" s="169" t="str">
        <f>IF(AB69="","",VLOOKUP(AB69,'【記載例】シフト記号表（勤務時間帯）'!$C$6:$L$47,10,FALSE))</f>
        <v/>
      </c>
      <c r="AC70" s="185">
        <f>IF(AC69="","",VLOOKUP(AC69,'【記載例】シフト記号表（勤務時間帯）'!$C$6:$L$47,10,FALSE))</f>
        <v>8</v>
      </c>
      <c r="AD70" s="157">
        <f>IF(AD69="","",VLOOKUP(AD69,'【記載例】シフト記号表（勤務時間帯）'!$C$6:$L$47,10,FALSE))</f>
        <v>8</v>
      </c>
      <c r="AE70" s="169">
        <f>IF(AE69="","",VLOOKUP(AE69,'【記載例】シフト記号表（勤務時間帯）'!$C$6:$L$47,10,FALSE))</f>
        <v>8</v>
      </c>
      <c r="AF70" s="169">
        <f>IF(AF69="","",VLOOKUP(AF69,'【記載例】シフト記号表（勤務時間帯）'!$C$6:$L$47,10,FALSE))</f>
        <v>8</v>
      </c>
      <c r="AG70" s="169">
        <f>IF(AG69="","",VLOOKUP(AG69,'【記載例】シフト記号表（勤務時間帯）'!$C$6:$L$47,10,FALSE))</f>
        <v>7.9999999999999982</v>
      </c>
      <c r="AH70" s="169">
        <f>IF(AH69="","",VLOOKUP(AH69,'【記載例】シフト記号表（勤務時間帯）'!$C$6:$L$47,10,FALSE))</f>
        <v>7.9999999999999982</v>
      </c>
      <c r="AI70" s="169" t="str">
        <f>IF(AI69="","",VLOOKUP(AI69,'【記載例】シフト記号表（勤務時間帯）'!$C$6:$L$47,10,FALSE))</f>
        <v/>
      </c>
      <c r="AJ70" s="185">
        <f>IF(AJ69="","",VLOOKUP(AJ69,'【記載例】シフト記号表（勤務時間帯）'!$C$6:$L$47,10,FALSE))</f>
        <v>8</v>
      </c>
      <c r="AK70" s="157">
        <f>IF(AK69="","",VLOOKUP(AK69,'【記載例】シフト記号表（勤務時間帯）'!$C$6:$L$47,10,FALSE))</f>
        <v>8</v>
      </c>
      <c r="AL70" s="169">
        <f>IF(AL69="","",VLOOKUP(AL69,'【記載例】シフト記号表（勤務時間帯）'!$C$6:$L$47,10,FALSE))</f>
        <v>8</v>
      </c>
      <c r="AM70" s="169">
        <f>IF(AM69="","",VLOOKUP(AM69,'【記載例】シフト記号表（勤務時間帯）'!$C$6:$L$47,10,FALSE))</f>
        <v>7.9999999999999982</v>
      </c>
      <c r="AN70" s="169" t="str">
        <f>IF(AN69="","",VLOOKUP(AN69,'【記載例】シフト記号表（勤務時間帯）'!$C$6:$L$47,10,FALSE))</f>
        <v/>
      </c>
      <c r="AO70" s="169">
        <f>IF(AO69="","",VLOOKUP(AO69,'【記載例】シフト記号表（勤務時間帯）'!$C$6:$L$47,10,FALSE))</f>
        <v>8</v>
      </c>
      <c r="AP70" s="169">
        <f>IF(AP69="","",VLOOKUP(AP69,'【記載例】シフト記号表（勤務時間帯）'!$C$6:$L$47,10,FALSE))</f>
        <v>8</v>
      </c>
      <c r="AQ70" s="185" t="str">
        <f>IF(AQ69="","",VLOOKUP(AQ69,'【記載例】シフト記号表（勤務時間帯）'!$C$6:$L$47,10,FALSE))</f>
        <v/>
      </c>
      <c r="AR70" s="157" t="str">
        <f>IF(AR69="","",VLOOKUP(AR69,'【記載例】シフト記号表（勤務時間帯）'!$C$6:$L$47,10,FALSE))</f>
        <v/>
      </c>
      <c r="AS70" s="169">
        <f>IF(AS69="","",VLOOKUP(AS69,'【記載例】シフト記号表（勤務時間帯）'!$C$6:$L$47,10,FALSE))</f>
        <v>8</v>
      </c>
      <c r="AT70" s="169">
        <f>IF(AT69="","",VLOOKUP(AT69,'【記載例】シフト記号表（勤務時間帯）'!$C$6:$L$47,10,FALSE))</f>
        <v>8</v>
      </c>
      <c r="AU70" s="169">
        <f>IF(AU69="","",VLOOKUP(AU69,'【記載例】シフト記号表（勤務時間帯）'!$C$6:$L$47,10,FALSE))</f>
        <v>7.9999999999999982</v>
      </c>
      <c r="AV70" s="169">
        <f>IF(AV69="","",VLOOKUP(AV69,'【記載例】シフト記号表（勤務時間帯）'!$C$6:$L$47,10,FALSE))</f>
        <v>8</v>
      </c>
      <c r="AW70" s="169">
        <f>IF(AW69="","",VLOOKUP(AW69,'【記載例】シフト記号表（勤務時間帯）'!$C$6:$L$47,10,FALSE))</f>
        <v>8</v>
      </c>
      <c r="AX70" s="185" t="str">
        <f>IF(AX69="","",VLOOKUP(AX69,'【記載例】シフト記号表（勤務時間帯）'!$C$6:$L$47,10,FALSE))</f>
        <v/>
      </c>
      <c r="AY70" s="157" t="str">
        <f>IF(AY69="","",VLOOKUP(AY69,'【記載例】シフト記号表（勤務時間帯）'!$C$6:$L$47,10,FALSE))</f>
        <v/>
      </c>
      <c r="AZ70" s="169" t="str">
        <f>IF(AZ69="","",VLOOKUP(AZ69,'【記載例】シフト記号表（勤務時間帯）'!$C$6:$L$47,10,FALSE))</f>
        <v/>
      </c>
      <c r="BA70" s="169" t="str">
        <f>IF(BA69="","",VLOOKUP(BA69,'【記載例】シフト記号表（勤務時間帯）'!$C$6:$L$47,10,FALSE))</f>
        <v/>
      </c>
      <c r="BB70" s="220">
        <f>IF($BE$3="４週",SUM(W70:AX70),IF($BE$3="暦月",SUM(W70:BA70),""))</f>
        <v>160</v>
      </c>
      <c r="BC70" s="229"/>
      <c r="BD70" s="238">
        <f>IF($BE$3="４週",BB70/4,IF($BE$3="暦月",(BB70/($BE$8/7)),""))</f>
        <v>40</v>
      </c>
      <c r="BE70" s="229"/>
      <c r="BF70" s="251"/>
      <c r="BG70" s="258"/>
      <c r="BH70" s="258"/>
      <c r="BI70" s="258"/>
      <c r="BJ70" s="268"/>
    </row>
    <row r="71" spans="2:62" ht="20.25" customHeight="1">
      <c r="B71" s="11">
        <f>B69+1</f>
        <v>28</v>
      </c>
      <c r="C71" s="25" t="s">
        <v>102</v>
      </c>
      <c r="D71" s="36"/>
      <c r="E71" s="43"/>
      <c r="F71" s="48"/>
      <c r="G71" s="43"/>
      <c r="H71" s="48"/>
      <c r="I71" s="57" t="s">
        <v>21</v>
      </c>
      <c r="J71" s="71"/>
      <c r="K71" s="77" t="s">
        <v>116</v>
      </c>
      <c r="L71" s="93"/>
      <c r="M71" s="93"/>
      <c r="N71" s="36"/>
      <c r="O71" s="100" t="s">
        <v>177</v>
      </c>
      <c r="P71" s="105"/>
      <c r="Q71" s="105"/>
      <c r="R71" s="105"/>
      <c r="S71" s="116"/>
      <c r="T71" s="126" t="s">
        <v>43</v>
      </c>
      <c r="U71" s="134"/>
      <c r="V71" s="146"/>
      <c r="W71" s="158" t="s">
        <v>77</v>
      </c>
      <c r="X71" s="170"/>
      <c r="Y71" s="170" t="s">
        <v>70</v>
      </c>
      <c r="Z71" s="170" t="s">
        <v>65</v>
      </c>
      <c r="AA71" s="170" t="s">
        <v>65</v>
      </c>
      <c r="AB71" s="170" t="s">
        <v>65</v>
      </c>
      <c r="AC71" s="186"/>
      <c r="AD71" s="158" t="s">
        <v>60</v>
      </c>
      <c r="AE71" s="170" t="s">
        <v>77</v>
      </c>
      <c r="AF71" s="170" t="s">
        <v>65</v>
      </c>
      <c r="AG71" s="170"/>
      <c r="AH71" s="170" t="s">
        <v>70</v>
      </c>
      <c r="AI71" s="170" t="s">
        <v>70</v>
      </c>
      <c r="AJ71" s="186"/>
      <c r="AK71" s="158"/>
      <c r="AL71" s="170" t="s">
        <v>60</v>
      </c>
      <c r="AM71" s="170" t="s">
        <v>77</v>
      </c>
      <c r="AN71" s="170" t="s">
        <v>65</v>
      </c>
      <c r="AO71" s="170"/>
      <c r="AP71" s="170" t="s">
        <v>70</v>
      </c>
      <c r="AQ71" s="186" t="s">
        <v>70</v>
      </c>
      <c r="AR71" s="158" t="s">
        <v>70</v>
      </c>
      <c r="AS71" s="170"/>
      <c r="AT71" s="170" t="s">
        <v>60</v>
      </c>
      <c r="AU71" s="170" t="s">
        <v>77</v>
      </c>
      <c r="AV71" s="170" t="s">
        <v>65</v>
      </c>
      <c r="AW71" s="170"/>
      <c r="AX71" s="186" t="s">
        <v>70</v>
      </c>
      <c r="AY71" s="158"/>
      <c r="AZ71" s="170"/>
      <c r="BA71" s="213"/>
      <c r="BB71" s="221"/>
      <c r="BC71" s="230"/>
      <c r="BD71" s="239"/>
      <c r="BE71" s="247"/>
      <c r="BF71" s="252"/>
      <c r="BG71" s="259"/>
      <c r="BH71" s="259"/>
      <c r="BI71" s="259"/>
      <c r="BJ71" s="269"/>
    </row>
    <row r="72" spans="2:62" ht="20.25" customHeight="1">
      <c r="B72" s="12"/>
      <c r="C72" s="24"/>
      <c r="D72" s="35"/>
      <c r="E72" s="43"/>
      <c r="F72" s="48" t="str">
        <f>C71</f>
        <v>介護職員</v>
      </c>
      <c r="G72" s="43"/>
      <c r="H72" s="48" t="str">
        <f>I71</f>
        <v>A</v>
      </c>
      <c r="I72" s="56"/>
      <c r="J72" s="70"/>
      <c r="K72" s="76"/>
      <c r="L72" s="92"/>
      <c r="M72" s="92"/>
      <c r="N72" s="35"/>
      <c r="O72" s="100"/>
      <c r="P72" s="105"/>
      <c r="Q72" s="105"/>
      <c r="R72" s="105"/>
      <c r="S72" s="116"/>
      <c r="T72" s="125" t="s">
        <v>82</v>
      </c>
      <c r="U72" s="133"/>
      <c r="V72" s="145"/>
      <c r="W72" s="157">
        <f>IF(W71="","",VLOOKUP(W71,'【記載例】シフト記号表（勤務時間帯）'!$C$6:$L$47,10,FALSE))</f>
        <v>8</v>
      </c>
      <c r="X72" s="169" t="str">
        <f>IF(X71="","",VLOOKUP(X71,'【記載例】シフト記号表（勤務時間帯）'!$C$6:$L$47,10,FALSE))</f>
        <v/>
      </c>
      <c r="Y72" s="169">
        <f>IF(Y71="","",VLOOKUP(Y71,'【記載例】シフト記号表（勤務時間帯）'!$C$6:$L$47,10,FALSE))</f>
        <v>8</v>
      </c>
      <c r="Z72" s="169">
        <f>IF(Z71="","",VLOOKUP(Z71,'【記載例】シフト記号表（勤務時間帯）'!$C$6:$L$47,10,FALSE))</f>
        <v>7.9999999999999982</v>
      </c>
      <c r="AA72" s="169">
        <f>IF(AA71="","",VLOOKUP(AA71,'【記載例】シフト記号表（勤務時間帯）'!$C$6:$L$47,10,FALSE))</f>
        <v>7.9999999999999982</v>
      </c>
      <c r="AB72" s="169">
        <f>IF(AB71="","",VLOOKUP(AB71,'【記載例】シフト記号表（勤務時間帯）'!$C$6:$L$47,10,FALSE))</f>
        <v>7.9999999999999982</v>
      </c>
      <c r="AC72" s="185" t="str">
        <f>IF(AC71="","",VLOOKUP(AC71,'【記載例】シフト記号表（勤務時間帯）'!$C$6:$L$47,10,FALSE))</f>
        <v/>
      </c>
      <c r="AD72" s="157">
        <f>IF(AD71="","",VLOOKUP(AD71,'【記載例】シフト記号表（勤務時間帯）'!$C$6:$L$47,10,FALSE))</f>
        <v>8</v>
      </c>
      <c r="AE72" s="169">
        <f>IF(AE71="","",VLOOKUP(AE71,'【記載例】シフト記号表（勤務時間帯）'!$C$6:$L$47,10,FALSE))</f>
        <v>8</v>
      </c>
      <c r="AF72" s="169">
        <f>IF(AF71="","",VLOOKUP(AF71,'【記載例】シフト記号表（勤務時間帯）'!$C$6:$L$47,10,FALSE))</f>
        <v>7.9999999999999982</v>
      </c>
      <c r="AG72" s="169" t="str">
        <f>IF(AG71="","",VLOOKUP(AG71,'【記載例】シフト記号表（勤務時間帯）'!$C$6:$L$47,10,FALSE))</f>
        <v/>
      </c>
      <c r="AH72" s="169">
        <f>IF(AH71="","",VLOOKUP(AH71,'【記載例】シフト記号表（勤務時間帯）'!$C$6:$L$47,10,FALSE))</f>
        <v>8</v>
      </c>
      <c r="AI72" s="169">
        <f>IF(AI71="","",VLOOKUP(AI71,'【記載例】シフト記号表（勤務時間帯）'!$C$6:$L$47,10,FALSE))</f>
        <v>8</v>
      </c>
      <c r="AJ72" s="185" t="str">
        <f>IF(AJ71="","",VLOOKUP(AJ71,'【記載例】シフト記号表（勤務時間帯）'!$C$6:$L$47,10,FALSE))</f>
        <v/>
      </c>
      <c r="AK72" s="157" t="str">
        <f>IF(AK71="","",VLOOKUP(AK71,'【記載例】シフト記号表（勤務時間帯）'!$C$6:$L$47,10,FALSE))</f>
        <v/>
      </c>
      <c r="AL72" s="169">
        <f>IF(AL71="","",VLOOKUP(AL71,'【記載例】シフト記号表（勤務時間帯）'!$C$6:$L$47,10,FALSE))</f>
        <v>8</v>
      </c>
      <c r="AM72" s="169">
        <f>IF(AM71="","",VLOOKUP(AM71,'【記載例】シフト記号表（勤務時間帯）'!$C$6:$L$47,10,FALSE))</f>
        <v>8</v>
      </c>
      <c r="AN72" s="169">
        <f>IF(AN71="","",VLOOKUP(AN71,'【記載例】シフト記号表（勤務時間帯）'!$C$6:$L$47,10,FALSE))</f>
        <v>7.9999999999999982</v>
      </c>
      <c r="AO72" s="169" t="str">
        <f>IF(AO71="","",VLOOKUP(AO71,'【記載例】シフト記号表（勤務時間帯）'!$C$6:$L$47,10,FALSE))</f>
        <v/>
      </c>
      <c r="AP72" s="169">
        <f>IF(AP71="","",VLOOKUP(AP71,'【記載例】シフト記号表（勤務時間帯）'!$C$6:$L$47,10,FALSE))</f>
        <v>8</v>
      </c>
      <c r="AQ72" s="185">
        <f>IF(AQ71="","",VLOOKUP(AQ71,'【記載例】シフト記号表（勤務時間帯）'!$C$6:$L$47,10,FALSE))</f>
        <v>8</v>
      </c>
      <c r="AR72" s="157">
        <f>IF(AR71="","",VLOOKUP(AR71,'【記載例】シフト記号表（勤務時間帯）'!$C$6:$L$47,10,FALSE))</f>
        <v>8</v>
      </c>
      <c r="AS72" s="169" t="str">
        <f>IF(AS71="","",VLOOKUP(AS71,'【記載例】シフト記号表（勤務時間帯）'!$C$6:$L$47,10,FALSE))</f>
        <v/>
      </c>
      <c r="AT72" s="169">
        <f>IF(AT71="","",VLOOKUP(AT71,'【記載例】シフト記号表（勤務時間帯）'!$C$6:$L$47,10,FALSE))</f>
        <v>8</v>
      </c>
      <c r="AU72" s="169">
        <f>IF(AU71="","",VLOOKUP(AU71,'【記載例】シフト記号表（勤務時間帯）'!$C$6:$L$47,10,FALSE))</f>
        <v>8</v>
      </c>
      <c r="AV72" s="169">
        <f>IF(AV71="","",VLOOKUP(AV71,'【記載例】シフト記号表（勤務時間帯）'!$C$6:$L$47,10,FALSE))</f>
        <v>7.9999999999999982</v>
      </c>
      <c r="AW72" s="169" t="str">
        <f>IF(AW71="","",VLOOKUP(AW71,'【記載例】シフト記号表（勤務時間帯）'!$C$6:$L$47,10,FALSE))</f>
        <v/>
      </c>
      <c r="AX72" s="185">
        <f>IF(AX71="","",VLOOKUP(AX71,'【記載例】シフト記号表（勤務時間帯）'!$C$6:$L$47,10,FALSE))</f>
        <v>8</v>
      </c>
      <c r="AY72" s="157" t="str">
        <f>IF(AY71="","",VLOOKUP(AY71,'【記載例】シフト記号表（勤務時間帯）'!$C$6:$L$47,10,FALSE))</f>
        <v/>
      </c>
      <c r="AZ72" s="169" t="str">
        <f>IF(AZ71="","",VLOOKUP(AZ71,'【記載例】シフト記号表（勤務時間帯）'!$C$6:$L$47,10,FALSE))</f>
        <v/>
      </c>
      <c r="BA72" s="169" t="str">
        <f>IF(BA71="","",VLOOKUP(BA71,'【記載例】シフト記号表（勤務時間帯）'!$C$6:$L$47,10,FALSE))</f>
        <v/>
      </c>
      <c r="BB72" s="220">
        <f>IF($BE$3="４週",SUM(W72:AX72),IF($BE$3="暦月",SUM(W72:BA72),""))</f>
        <v>160</v>
      </c>
      <c r="BC72" s="229"/>
      <c r="BD72" s="238">
        <f>IF($BE$3="４週",BB72/4,IF($BE$3="暦月",(BB72/($BE$8/7)),""))</f>
        <v>40</v>
      </c>
      <c r="BE72" s="229"/>
      <c r="BF72" s="251"/>
      <c r="BG72" s="258"/>
      <c r="BH72" s="258"/>
      <c r="BI72" s="258"/>
      <c r="BJ72" s="268"/>
    </row>
    <row r="73" spans="2:62" ht="20.25" customHeight="1">
      <c r="B73" s="11">
        <f>B71+1</f>
        <v>29</v>
      </c>
      <c r="C73" s="25" t="s">
        <v>102</v>
      </c>
      <c r="D73" s="36"/>
      <c r="E73" s="43"/>
      <c r="F73" s="48"/>
      <c r="G73" s="43"/>
      <c r="H73" s="48"/>
      <c r="I73" s="57" t="s">
        <v>23</v>
      </c>
      <c r="J73" s="71"/>
      <c r="K73" s="77" t="s">
        <v>116</v>
      </c>
      <c r="L73" s="93"/>
      <c r="M73" s="93"/>
      <c r="N73" s="36"/>
      <c r="O73" s="100" t="s">
        <v>190</v>
      </c>
      <c r="P73" s="105"/>
      <c r="Q73" s="105"/>
      <c r="R73" s="105"/>
      <c r="S73" s="116"/>
      <c r="T73" s="126" t="s">
        <v>43</v>
      </c>
      <c r="U73" s="134"/>
      <c r="V73" s="146"/>
      <c r="W73" s="158" t="s">
        <v>70</v>
      </c>
      <c r="X73" s="170"/>
      <c r="Y73" s="170"/>
      <c r="Z73" s="170" t="s">
        <v>70</v>
      </c>
      <c r="AA73" s="170"/>
      <c r="AB73" s="170" t="s">
        <v>70</v>
      </c>
      <c r="AC73" s="186" t="s">
        <v>70</v>
      </c>
      <c r="AD73" s="158"/>
      <c r="AE73" s="170" t="s">
        <v>70</v>
      </c>
      <c r="AF73" s="170"/>
      <c r="AG73" s="170"/>
      <c r="AH73" s="170" t="s">
        <v>70</v>
      </c>
      <c r="AI73" s="170" t="s">
        <v>65</v>
      </c>
      <c r="AJ73" s="186" t="s">
        <v>65</v>
      </c>
      <c r="AK73" s="158" t="s">
        <v>70</v>
      </c>
      <c r="AL73" s="170"/>
      <c r="AM73" s="170" t="s">
        <v>70</v>
      </c>
      <c r="AN73" s="170"/>
      <c r="AO73" s="170" t="s">
        <v>70</v>
      </c>
      <c r="AP73" s="170"/>
      <c r="AQ73" s="186" t="s">
        <v>65</v>
      </c>
      <c r="AR73" s="158" t="s">
        <v>65</v>
      </c>
      <c r="AS73" s="170" t="s">
        <v>70</v>
      </c>
      <c r="AT73" s="170"/>
      <c r="AU73" s="170" t="s">
        <v>70</v>
      </c>
      <c r="AV73" s="170"/>
      <c r="AW73" s="170" t="s">
        <v>65</v>
      </c>
      <c r="AX73" s="186"/>
      <c r="AY73" s="158"/>
      <c r="AZ73" s="170"/>
      <c r="BA73" s="213"/>
      <c r="BB73" s="221"/>
      <c r="BC73" s="230"/>
      <c r="BD73" s="239"/>
      <c r="BE73" s="247"/>
      <c r="BF73" s="252"/>
      <c r="BG73" s="259"/>
      <c r="BH73" s="259"/>
      <c r="BI73" s="259"/>
      <c r="BJ73" s="269"/>
    </row>
    <row r="74" spans="2:62" ht="20.25" customHeight="1">
      <c r="B74" s="12"/>
      <c r="C74" s="26"/>
      <c r="D74" s="37"/>
      <c r="E74" s="45"/>
      <c r="F74" s="50" t="str">
        <f>C73</f>
        <v>介護職員</v>
      </c>
      <c r="G74" s="45"/>
      <c r="H74" s="50" t="str">
        <f>I73</f>
        <v>C</v>
      </c>
      <c r="I74" s="58"/>
      <c r="J74" s="72"/>
      <c r="K74" s="78"/>
      <c r="L74" s="94"/>
      <c r="M74" s="94"/>
      <c r="N74" s="37"/>
      <c r="O74" s="100"/>
      <c r="P74" s="105"/>
      <c r="Q74" s="105"/>
      <c r="R74" s="105"/>
      <c r="S74" s="116"/>
      <c r="T74" s="125" t="s">
        <v>82</v>
      </c>
      <c r="U74" s="133"/>
      <c r="V74" s="145"/>
      <c r="W74" s="157">
        <f>IF(W73="","",VLOOKUP(W73,'【記載例】シフト記号表（勤務時間帯）'!$C$6:$L$47,10,FALSE))</f>
        <v>8</v>
      </c>
      <c r="X74" s="169" t="str">
        <f>IF(X73="","",VLOOKUP(X73,'【記載例】シフト記号表（勤務時間帯）'!$C$6:$L$47,10,FALSE))</f>
        <v/>
      </c>
      <c r="Y74" s="169" t="str">
        <f>IF(Y73="","",VLOOKUP(Y73,'【記載例】シフト記号表（勤務時間帯）'!$C$6:$L$47,10,FALSE))</f>
        <v/>
      </c>
      <c r="Z74" s="169">
        <f>IF(Z73="","",VLOOKUP(Z73,'【記載例】シフト記号表（勤務時間帯）'!$C$6:$L$47,10,FALSE))</f>
        <v>8</v>
      </c>
      <c r="AA74" s="169" t="str">
        <f>IF(AA73="","",VLOOKUP(AA73,'【記載例】シフト記号表（勤務時間帯）'!$C$6:$L$47,10,FALSE))</f>
        <v/>
      </c>
      <c r="AB74" s="169">
        <f>IF(AB73="","",VLOOKUP(AB73,'【記載例】シフト記号表（勤務時間帯）'!$C$6:$L$47,10,FALSE))</f>
        <v>8</v>
      </c>
      <c r="AC74" s="185">
        <f>IF(AC73="","",VLOOKUP(AC73,'【記載例】シフト記号表（勤務時間帯）'!$C$6:$L$47,10,FALSE))</f>
        <v>8</v>
      </c>
      <c r="AD74" s="157" t="str">
        <f>IF(AD73="","",VLOOKUP(AD73,'【記載例】シフト記号表（勤務時間帯）'!$C$6:$L$47,10,FALSE))</f>
        <v/>
      </c>
      <c r="AE74" s="169">
        <f>IF(AE73="","",VLOOKUP(AE73,'【記載例】シフト記号表（勤務時間帯）'!$C$6:$L$47,10,FALSE))</f>
        <v>8</v>
      </c>
      <c r="AF74" s="169" t="str">
        <f>IF(AF73="","",VLOOKUP(AF73,'【記載例】シフト記号表（勤務時間帯）'!$C$6:$L$47,10,FALSE))</f>
        <v/>
      </c>
      <c r="AG74" s="169" t="str">
        <f>IF(AG73="","",VLOOKUP(AG73,'【記載例】シフト記号表（勤務時間帯）'!$C$6:$L$47,10,FALSE))</f>
        <v/>
      </c>
      <c r="AH74" s="169">
        <f>IF(AH73="","",VLOOKUP(AH73,'【記載例】シフト記号表（勤務時間帯）'!$C$6:$L$47,10,FALSE))</f>
        <v>8</v>
      </c>
      <c r="AI74" s="169">
        <f>IF(AI73="","",VLOOKUP(AI73,'【記載例】シフト記号表（勤務時間帯）'!$C$6:$L$47,10,FALSE))</f>
        <v>7.9999999999999982</v>
      </c>
      <c r="AJ74" s="185">
        <f>IF(AJ73="","",VLOOKUP(AJ73,'【記載例】シフト記号表（勤務時間帯）'!$C$6:$L$47,10,FALSE))</f>
        <v>7.9999999999999982</v>
      </c>
      <c r="AK74" s="157">
        <f>IF(AK73="","",VLOOKUP(AK73,'【記載例】シフト記号表（勤務時間帯）'!$C$6:$L$47,10,FALSE))</f>
        <v>8</v>
      </c>
      <c r="AL74" s="169" t="str">
        <f>IF(AL73="","",VLOOKUP(AL73,'【記載例】シフト記号表（勤務時間帯）'!$C$6:$L$47,10,FALSE))</f>
        <v/>
      </c>
      <c r="AM74" s="169">
        <f>IF(AM73="","",VLOOKUP(AM73,'【記載例】シフト記号表（勤務時間帯）'!$C$6:$L$47,10,FALSE))</f>
        <v>8</v>
      </c>
      <c r="AN74" s="169" t="str">
        <f>IF(AN73="","",VLOOKUP(AN73,'【記載例】シフト記号表（勤務時間帯）'!$C$6:$L$47,10,FALSE))</f>
        <v/>
      </c>
      <c r="AO74" s="169">
        <f>IF(AO73="","",VLOOKUP(AO73,'【記載例】シフト記号表（勤務時間帯）'!$C$6:$L$47,10,FALSE))</f>
        <v>8</v>
      </c>
      <c r="AP74" s="169" t="str">
        <f>IF(AP73="","",VLOOKUP(AP73,'【記載例】シフト記号表（勤務時間帯）'!$C$6:$L$47,10,FALSE))</f>
        <v/>
      </c>
      <c r="AQ74" s="185">
        <f>IF(AQ73="","",VLOOKUP(AQ73,'【記載例】シフト記号表（勤務時間帯）'!$C$6:$L$47,10,FALSE))</f>
        <v>7.9999999999999982</v>
      </c>
      <c r="AR74" s="157">
        <f>IF(AR73="","",VLOOKUP(AR73,'【記載例】シフト記号表（勤務時間帯）'!$C$6:$L$47,10,FALSE))</f>
        <v>7.9999999999999982</v>
      </c>
      <c r="AS74" s="169">
        <f>IF(AS73="","",VLOOKUP(AS73,'【記載例】シフト記号表（勤務時間帯）'!$C$6:$L$47,10,FALSE))</f>
        <v>8</v>
      </c>
      <c r="AT74" s="169" t="str">
        <f>IF(AT73="","",VLOOKUP(AT73,'【記載例】シフト記号表（勤務時間帯）'!$C$6:$L$47,10,FALSE))</f>
        <v/>
      </c>
      <c r="AU74" s="169">
        <f>IF(AU73="","",VLOOKUP(AU73,'【記載例】シフト記号表（勤務時間帯）'!$C$6:$L$47,10,FALSE))</f>
        <v>8</v>
      </c>
      <c r="AV74" s="169" t="str">
        <f>IF(AV73="","",VLOOKUP(AV73,'【記載例】シフト記号表（勤務時間帯）'!$C$6:$L$47,10,FALSE))</f>
        <v/>
      </c>
      <c r="AW74" s="169">
        <f>IF(AW73="","",VLOOKUP(AW73,'【記載例】シフト記号表（勤務時間帯）'!$C$6:$L$47,10,FALSE))</f>
        <v>7.9999999999999982</v>
      </c>
      <c r="AX74" s="185" t="str">
        <f>IF(AX73="","",VLOOKUP(AX73,'【記載例】シフト記号表（勤務時間帯）'!$C$6:$L$47,10,FALSE))</f>
        <v/>
      </c>
      <c r="AY74" s="157" t="str">
        <f>IF(AY73="","",VLOOKUP(AY73,'【記載例】シフト記号表（勤務時間帯）'!$C$6:$L$47,10,FALSE))</f>
        <v/>
      </c>
      <c r="AZ74" s="169" t="str">
        <f>IF(AZ73="","",VLOOKUP(AZ73,'【記載例】シフト記号表（勤務時間帯）'!$C$6:$L$47,10,FALSE))</f>
        <v/>
      </c>
      <c r="BA74" s="169" t="str">
        <f>IF(BA73="","",VLOOKUP(BA73,'【記載例】シフト記号表（勤務時間帯）'!$C$6:$L$47,10,FALSE))</f>
        <v/>
      </c>
      <c r="BB74" s="222">
        <f>IF($BE$3="４週",SUM(W74:AX74),IF($BE$3="暦月",SUM(W74:BA74),""))</f>
        <v>128</v>
      </c>
      <c r="BC74" s="231"/>
      <c r="BD74" s="240">
        <f>IF($BE$3="４週",BB74/4,IF($BE$3="暦月",(BB74/($BE$8/7)),""))</f>
        <v>32</v>
      </c>
      <c r="BE74" s="231"/>
      <c r="BF74" s="253"/>
      <c r="BG74" s="260"/>
      <c r="BH74" s="260"/>
      <c r="BI74" s="260"/>
      <c r="BJ74" s="270"/>
    </row>
    <row r="75" spans="2:62" ht="20.25" customHeight="1">
      <c r="B75" s="11">
        <f>B73+1</f>
        <v>30</v>
      </c>
      <c r="C75" s="25"/>
      <c r="D75" s="36"/>
      <c r="E75" s="44"/>
      <c r="F75" s="49"/>
      <c r="G75" s="44"/>
      <c r="H75" s="49"/>
      <c r="I75" s="57"/>
      <c r="J75" s="71"/>
      <c r="K75" s="77"/>
      <c r="L75" s="93"/>
      <c r="M75" s="93"/>
      <c r="N75" s="36"/>
      <c r="O75" s="100"/>
      <c r="P75" s="105"/>
      <c r="Q75" s="105"/>
      <c r="R75" s="105"/>
      <c r="S75" s="116"/>
      <c r="T75" s="127" t="s">
        <v>43</v>
      </c>
      <c r="U75" s="135"/>
      <c r="V75" s="147"/>
      <c r="W75" s="158"/>
      <c r="X75" s="170"/>
      <c r="Y75" s="170"/>
      <c r="Z75" s="170"/>
      <c r="AA75" s="170"/>
      <c r="AB75" s="170"/>
      <c r="AC75" s="186"/>
      <c r="AD75" s="158"/>
      <c r="AE75" s="170"/>
      <c r="AF75" s="170"/>
      <c r="AG75" s="170"/>
      <c r="AH75" s="170"/>
      <c r="AI75" s="170"/>
      <c r="AJ75" s="186"/>
      <c r="AK75" s="158"/>
      <c r="AL75" s="170"/>
      <c r="AM75" s="170"/>
      <c r="AN75" s="170"/>
      <c r="AO75" s="170"/>
      <c r="AP75" s="170"/>
      <c r="AQ75" s="186"/>
      <c r="AR75" s="158"/>
      <c r="AS75" s="170"/>
      <c r="AT75" s="170"/>
      <c r="AU75" s="170"/>
      <c r="AV75" s="170"/>
      <c r="AW75" s="170"/>
      <c r="AX75" s="186"/>
      <c r="AY75" s="158"/>
      <c r="AZ75" s="170"/>
      <c r="BA75" s="213"/>
      <c r="BB75" s="221"/>
      <c r="BC75" s="230"/>
      <c r="BD75" s="239"/>
      <c r="BE75" s="247"/>
      <c r="BF75" s="252"/>
      <c r="BG75" s="259"/>
      <c r="BH75" s="259"/>
      <c r="BI75" s="259"/>
      <c r="BJ75" s="269"/>
    </row>
    <row r="76" spans="2:62" ht="20.25" customHeight="1">
      <c r="B76" s="13"/>
      <c r="C76" s="27"/>
      <c r="D76" s="38"/>
      <c r="E76" s="46"/>
      <c r="F76" s="51">
        <f>C76</f>
        <v>0</v>
      </c>
      <c r="G76" s="46"/>
      <c r="H76" s="51">
        <f>I76</f>
        <v>0</v>
      </c>
      <c r="I76" s="59"/>
      <c r="J76" s="73"/>
      <c r="K76" s="79"/>
      <c r="L76" s="95"/>
      <c r="M76" s="95"/>
      <c r="N76" s="38"/>
      <c r="O76" s="101"/>
      <c r="P76" s="106"/>
      <c r="Q76" s="106"/>
      <c r="R76" s="106"/>
      <c r="S76" s="117"/>
      <c r="T76" s="128" t="s">
        <v>82</v>
      </c>
      <c r="U76" s="136"/>
      <c r="V76" s="148"/>
      <c r="W76" s="159" t="str">
        <f>IF(W75="","",VLOOKUP(W75,'【記載例】シフト記号表（勤務時間帯）'!$C$6:$L$47,10,FALSE))</f>
        <v/>
      </c>
      <c r="X76" s="171" t="str">
        <f>IF(X75="","",VLOOKUP(X75,'【記載例】シフト記号表（勤務時間帯）'!$C$6:$L$47,10,FALSE))</f>
        <v/>
      </c>
      <c r="Y76" s="171" t="str">
        <f>IF(Y75="","",VLOOKUP(Y75,'【記載例】シフト記号表（勤務時間帯）'!$C$6:$L$47,10,FALSE))</f>
        <v/>
      </c>
      <c r="Z76" s="171" t="str">
        <f>IF(Z75="","",VLOOKUP(Z75,'【記載例】シフト記号表（勤務時間帯）'!$C$6:$L$47,10,FALSE))</f>
        <v/>
      </c>
      <c r="AA76" s="171" t="str">
        <f>IF(AA75="","",VLOOKUP(AA75,'【記載例】シフト記号表（勤務時間帯）'!$C$6:$L$47,10,FALSE))</f>
        <v/>
      </c>
      <c r="AB76" s="171" t="str">
        <f>IF(AB75="","",VLOOKUP(AB75,'【記載例】シフト記号表（勤務時間帯）'!$C$6:$L$47,10,FALSE))</f>
        <v/>
      </c>
      <c r="AC76" s="187" t="str">
        <f>IF(AC75="","",VLOOKUP(AC75,'【記載例】シフト記号表（勤務時間帯）'!$C$6:$L$47,10,FALSE))</f>
        <v/>
      </c>
      <c r="AD76" s="159" t="str">
        <f>IF(AD75="","",VLOOKUP(AD75,'【記載例】シフト記号表（勤務時間帯）'!$C$6:$L$47,10,FALSE))</f>
        <v/>
      </c>
      <c r="AE76" s="171" t="str">
        <f>IF(AE75="","",VLOOKUP(AE75,'【記載例】シフト記号表（勤務時間帯）'!$C$6:$L$47,10,FALSE))</f>
        <v/>
      </c>
      <c r="AF76" s="171" t="str">
        <f>IF(AF75="","",VLOOKUP(AF75,'【記載例】シフト記号表（勤務時間帯）'!$C$6:$L$47,10,FALSE))</f>
        <v/>
      </c>
      <c r="AG76" s="171" t="str">
        <f>IF(AG75="","",VLOOKUP(AG75,'【記載例】シフト記号表（勤務時間帯）'!$C$6:$L$47,10,FALSE))</f>
        <v/>
      </c>
      <c r="AH76" s="171" t="str">
        <f>IF(AH75="","",VLOOKUP(AH75,'【記載例】シフト記号表（勤務時間帯）'!$C$6:$L$47,10,FALSE))</f>
        <v/>
      </c>
      <c r="AI76" s="171" t="str">
        <f>IF(AI75="","",VLOOKUP(AI75,'【記載例】シフト記号表（勤務時間帯）'!$C$6:$L$47,10,FALSE))</f>
        <v/>
      </c>
      <c r="AJ76" s="187" t="str">
        <f>IF(AJ75="","",VLOOKUP(AJ75,'【記載例】シフト記号表（勤務時間帯）'!$C$6:$L$47,10,FALSE))</f>
        <v/>
      </c>
      <c r="AK76" s="159" t="str">
        <f>IF(AK75="","",VLOOKUP(AK75,'【記載例】シフト記号表（勤務時間帯）'!$C$6:$L$47,10,FALSE))</f>
        <v/>
      </c>
      <c r="AL76" s="171" t="str">
        <f>IF(AL75="","",VLOOKUP(AL75,'【記載例】シフト記号表（勤務時間帯）'!$C$6:$L$47,10,FALSE))</f>
        <v/>
      </c>
      <c r="AM76" s="171" t="str">
        <f>IF(AM75="","",VLOOKUP(AM75,'【記載例】シフト記号表（勤務時間帯）'!$C$6:$L$47,10,FALSE))</f>
        <v/>
      </c>
      <c r="AN76" s="171" t="str">
        <f>IF(AN75="","",VLOOKUP(AN75,'【記載例】シフト記号表（勤務時間帯）'!$C$6:$L$47,10,FALSE))</f>
        <v/>
      </c>
      <c r="AO76" s="171" t="str">
        <f>IF(AO75="","",VLOOKUP(AO75,'【記載例】シフト記号表（勤務時間帯）'!$C$6:$L$47,10,FALSE))</f>
        <v/>
      </c>
      <c r="AP76" s="171" t="str">
        <f>IF(AP75="","",VLOOKUP(AP75,'【記載例】シフト記号表（勤務時間帯）'!$C$6:$L$47,10,FALSE))</f>
        <v/>
      </c>
      <c r="AQ76" s="187" t="str">
        <f>IF(AQ75="","",VLOOKUP(AQ75,'【記載例】シフト記号表（勤務時間帯）'!$C$6:$L$47,10,FALSE))</f>
        <v/>
      </c>
      <c r="AR76" s="159" t="str">
        <f>IF(AR75="","",VLOOKUP(AR75,'【記載例】シフト記号表（勤務時間帯）'!$C$6:$L$47,10,FALSE))</f>
        <v/>
      </c>
      <c r="AS76" s="171" t="str">
        <f>IF(AS75="","",VLOOKUP(AS75,'【記載例】シフト記号表（勤務時間帯）'!$C$6:$L$47,10,FALSE))</f>
        <v/>
      </c>
      <c r="AT76" s="171" t="str">
        <f>IF(AT75="","",VLOOKUP(AT75,'【記載例】シフト記号表（勤務時間帯）'!$C$6:$L$47,10,FALSE))</f>
        <v/>
      </c>
      <c r="AU76" s="171" t="str">
        <f>IF(AU75="","",VLOOKUP(AU75,'【記載例】シフト記号表（勤務時間帯）'!$C$6:$L$47,10,FALSE))</f>
        <v/>
      </c>
      <c r="AV76" s="171" t="str">
        <f>IF(AV75="","",VLOOKUP(AV75,'【記載例】シフト記号表（勤務時間帯）'!$C$6:$L$47,10,FALSE))</f>
        <v/>
      </c>
      <c r="AW76" s="171" t="str">
        <f>IF(AW75="","",VLOOKUP(AW75,'【記載例】シフト記号表（勤務時間帯）'!$C$6:$L$47,10,FALSE))</f>
        <v/>
      </c>
      <c r="AX76" s="187" t="str">
        <f>IF(AX75="","",VLOOKUP(AX75,'【記載例】シフト記号表（勤務時間帯）'!$C$6:$L$47,10,FALSE))</f>
        <v/>
      </c>
      <c r="AY76" s="159" t="str">
        <f>IF(AY75="","",VLOOKUP(AY75,'【記載例】シフト記号表（勤務時間帯）'!$C$6:$L$47,10,FALSE))</f>
        <v/>
      </c>
      <c r="AZ76" s="171" t="str">
        <f>IF(AZ75="","",VLOOKUP(AZ75,'【記載例】シフト記号表（勤務時間帯）'!$C$6:$L$47,10,FALSE))</f>
        <v/>
      </c>
      <c r="BA76" s="214" t="str">
        <f>IF(BA75="","",VLOOKUP(BA75,'【記載例】シフト記号表（勤務時間帯）'!$C$6:$L$47,10,FALSE))</f>
        <v/>
      </c>
      <c r="BB76" s="223">
        <f>IF($BE$3="４週",SUM(W76:AX76),IF($BE$3="暦月",SUM(W76:BA76),""))</f>
        <v>0</v>
      </c>
      <c r="BC76" s="232"/>
      <c r="BD76" s="241">
        <f>IF($BE$3="４週",BB76/4,IF($BE$3="暦月",(BB76/($BE$8/7)),""))</f>
        <v>0</v>
      </c>
      <c r="BE76" s="232"/>
      <c r="BF76" s="254"/>
      <c r="BG76" s="261"/>
      <c r="BH76" s="261"/>
      <c r="BI76" s="261"/>
      <c r="BJ76" s="271"/>
    </row>
    <row r="77" spans="2:62" ht="20.25" customHeight="1">
      <c r="B77" s="14"/>
      <c r="C77" s="28"/>
      <c r="D77" s="28"/>
      <c r="E77" s="28"/>
      <c r="F77" s="28"/>
      <c r="G77" s="28"/>
      <c r="H77" s="28"/>
      <c r="I77" s="60"/>
      <c r="J77" s="60"/>
      <c r="K77" s="28"/>
      <c r="L77" s="28"/>
      <c r="M77" s="28"/>
      <c r="N77" s="28"/>
      <c r="O77" s="102"/>
      <c r="P77" s="102"/>
      <c r="Q77" s="102"/>
      <c r="R77" s="110"/>
      <c r="S77" s="110"/>
      <c r="T77" s="110"/>
      <c r="U77" s="137"/>
      <c r="V77" s="149"/>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242"/>
      <c r="BE77" s="242"/>
      <c r="BF77" s="102"/>
      <c r="BG77" s="102"/>
      <c r="BH77" s="102"/>
      <c r="BI77" s="102"/>
      <c r="BJ77" s="102"/>
    </row>
    <row r="78" spans="2:62" ht="20.25" customHeight="1">
      <c r="B78" s="14"/>
      <c r="C78" s="28"/>
      <c r="D78" s="28"/>
      <c r="E78" s="28"/>
      <c r="F78" s="28"/>
      <c r="G78" s="28"/>
      <c r="H78" s="28"/>
      <c r="I78" s="61"/>
      <c r="J78" s="74" t="s">
        <v>226</v>
      </c>
      <c r="K78" s="74"/>
      <c r="L78" s="74"/>
      <c r="M78" s="74"/>
      <c r="N78" s="74"/>
      <c r="O78" s="74"/>
      <c r="P78" s="74"/>
      <c r="Q78" s="74"/>
      <c r="R78" s="74"/>
      <c r="S78" s="74"/>
      <c r="T78" s="84"/>
      <c r="U78" s="74"/>
      <c r="V78" s="74"/>
      <c r="W78" s="74"/>
      <c r="X78" s="74"/>
      <c r="Y78" s="74"/>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243"/>
      <c r="BE78" s="242"/>
      <c r="BF78" s="102"/>
      <c r="BG78" s="102"/>
      <c r="BH78" s="102"/>
      <c r="BI78" s="102"/>
      <c r="BJ78" s="102"/>
    </row>
    <row r="79" spans="2:62" ht="20.25" customHeight="1">
      <c r="B79" s="14"/>
      <c r="C79" s="28"/>
      <c r="D79" s="28"/>
      <c r="E79" s="28"/>
      <c r="F79" s="28"/>
      <c r="G79" s="28"/>
      <c r="H79" s="28"/>
      <c r="I79" s="61"/>
      <c r="J79" s="74"/>
      <c r="K79" s="74" t="s">
        <v>158</v>
      </c>
      <c r="L79" s="74"/>
      <c r="M79" s="74"/>
      <c r="N79" s="74"/>
      <c r="O79" s="74"/>
      <c r="P79" s="74"/>
      <c r="Q79" s="74"/>
      <c r="R79" s="74"/>
      <c r="S79" s="74"/>
      <c r="T79" s="84"/>
      <c r="U79" s="74"/>
      <c r="V79" s="74"/>
      <c r="W79" s="74"/>
      <c r="X79" s="74"/>
      <c r="Y79" s="74"/>
      <c r="Z79" s="165"/>
      <c r="AA79" s="74" t="s">
        <v>167</v>
      </c>
      <c r="AB79" s="74"/>
      <c r="AC79" s="74"/>
      <c r="AD79" s="74"/>
      <c r="AE79" s="74"/>
      <c r="AF79" s="74"/>
      <c r="AG79" s="74"/>
      <c r="AH79" s="74"/>
      <c r="AI79" s="74"/>
      <c r="AJ79" s="84"/>
      <c r="AK79" s="74"/>
      <c r="AL79" s="74"/>
      <c r="AM79" s="74"/>
      <c r="AN79" s="74"/>
      <c r="AO79" s="165"/>
      <c r="AP79" s="165"/>
      <c r="AQ79" s="74" t="s">
        <v>168</v>
      </c>
      <c r="AR79" s="165"/>
      <c r="AS79" s="165"/>
      <c r="AT79" s="165"/>
      <c r="AU79" s="165"/>
      <c r="AV79" s="165"/>
      <c r="AW79" s="165"/>
      <c r="AX79" s="165"/>
      <c r="AY79" s="165"/>
      <c r="AZ79" s="165"/>
      <c r="BA79" s="165"/>
      <c r="BB79" s="165"/>
      <c r="BC79" s="165"/>
      <c r="BD79" s="243"/>
      <c r="BE79" s="242"/>
      <c r="BF79" s="102"/>
      <c r="BG79" s="102"/>
      <c r="BH79" s="102"/>
      <c r="BI79" s="102"/>
      <c r="BJ79" s="102"/>
    </row>
    <row r="80" spans="2:62" ht="20.25" customHeight="1">
      <c r="B80" s="14"/>
      <c r="C80" s="28"/>
      <c r="D80" s="28"/>
      <c r="E80" s="28"/>
      <c r="F80" s="28"/>
      <c r="G80" s="28"/>
      <c r="H80" s="28"/>
      <c r="I80" s="61"/>
      <c r="J80" s="74"/>
      <c r="K80" s="80" t="s">
        <v>150</v>
      </c>
      <c r="L80" s="80"/>
      <c r="M80" s="80" t="s">
        <v>9</v>
      </c>
      <c r="N80" s="80"/>
      <c r="O80" s="80"/>
      <c r="P80" s="80"/>
      <c r="Q80" s="74"/>
      <c r="R80" s="111" t="s">
        <v>151</v>
      </c>
      <c r="S80" s="111"/>
      <c r="T80" s="111"/>
      <c r="U80" s="111"/>
      <c r="V80" s="86"/>
      <c r="W80" s="161" t="s">
        <v>152</v>
      </c>
      <c r="X80" s="161"/>
      <c r="Y80" s="62"/>
      <c r="Z80" s="165"/>
      <c r="AA80" s="80" t="s">
        <v>150</v>
      </c>
      <c r="AB80" s="80"/>
      <c r="AC80" s="80" t="s">
        <v>9</v>
      </c>
      <c r="AD80" s="80"/>
      <c r="AE80" s="80"/>
      <c r="AF80" s="80"/>
      <c r="AG80" s="74"/>
      <c r="AH80" s="111" t="s">
        <v>151</v>
      </c>
      <c r="AI80" s="111"/>
      <c r="AJ80" s="111"/>
      <c r="AK80" s="111"/>
      <c r="AL80" s="86"/>
      <c r="AM80" s="161" t="s">
        <v>152</v>
      </c>
      <c r="AN80" s="161"/>
      <c r="AO80" s="165"/>
      <c r="AP80" s="165"/>
      <c r="AQ80" s="165"/>
      <c r="AR80" s="165"/>
      <c r="AS80" s="165"/>
      <c r="AT80" s="165"/>
      <c r="AU80" s="165"/>
      <c r="AV80" s="165"/>
      <c r="AW80" s="165"/>
      <c r="AX80" s="165"/>
      <c r="AY80" s="165"/>
      <c r="AZ80" s="165"/>
      <c r="BA80" s="165"/>
      <c r="BB80" s="165"/>
      <c r="BC80" s="165"/>
      <c r="BD80" s="243"/>
      <c r="BE80" s="242"/>
      <c r="BF80" s="60"/>
      <c r="BG80" s="60"/>
      <c r="BH80" s="60"/>
      <c r="BI80" s="60"/>
      <c r="BJ80" s="102"/>
    </row>
    <row r="81" spans="2:62" ht="20.25" customHeight="1">
      <c r="B81" s="14"/>
      <c r="C81" s="28"/>
      <c r="D81" s="28"/>
      <c r="E81" s="28"/>
      <c r="F81" s="28"/>
      <c r="G81" s="28"/>
      <c r="H81" s="28"/>
      <c r="I81" s="61"/>
      <c r="J81" s="74"/>
      <c r="K81" s="81"/>
      <c r="L81" s="81"/>
      <c r="M81" s="81" t="s">
        <v>154</v>
      </c>
      <c r="N81" s="81"/>
      <c r="O81" s="81" t="s">
        <v>155</v>
      </c>
      <c r="P81" s="81"/>
      <c r="Q81" s="74"/>
      <c r="R81" s="81" t="s">
        <v>154</v>
      </c>
      <c r="S81" s="81"/>
      <c r="T81" s="81" t="s">
        <v>155</v>
      </c>
      <c r="U81" s="81"/>
      <c r="V81" s="86"/>
      <c r="W81" s="161" t="s">
        <v>0</v>
      </c>
      <c r="X81" s="161"/>
      <c r="Y81" s="62"/>
      <c r="Z81" s="165"/>
      <c r="AA81" s="81"/>
      <c r="AB81" s="81"/>
      <c r="AC81" s="81" t="s">
        <v>154</v>
      </c>
      <c r="AD81" s="81"/>
      <c r="AE81" s="81" t="s">
        <v>155</v>
      </c>
      <c r="AF81" s="81"/>
      <c r="AG81" s="74"/>
      <c r="AH81" s="81" t="s">
        <v>154</v>
      </c>
      <c r="AI81" s="81"/>
      <c r="AJ81" s="81" t="s">
        <v>155</v>
      </c>
      <c r="AK81" s="81"/>
      <c r="AL81" s="86"/>
      <c r="AM81" s="161" t="s">
        <v>0</v>
      </c>
      <c r="AN81" s="161"/>
      <c r="AO81" s="165"/>
      <c r="AP81" s="165"/>
      <c r="AQ81" s="204" t="s">
        <v>137</v>
      </c>
      <c r="AR81" s="204"/>
      <c r="AS81" s="204"/>
      <c r="AT81" s="204"/>
      <c r="AU81" s="86"/>
      <c r="AV81" s="161" t="s">
        <v>102</v>
      </c>
      <c r="AW81" s="204"/>
      <c r="AX81" s="204"/>
      <c r="AY81" s="204"/>
      <c r="AZ81" s="86"/>
      <c r="BA81" s="81" t="s">
        <v>157</v>
      </c>
      <c r="BB81" s="81"/>
      <c r="BC81" s="81"/>
      <c r="BD81" s="81"/>
      <c r="BE81" s="242"/>
      <c r="BF81" s="255"/>
      <c r="BG81" s="255"/>
      <c r="BH81" s="255"/>
      <c r="BI81" s="255"/>
      <c r="BJ81" s="102"/>
    </row>
    <row r="82" spans="2:62" ht="20.25" customHeight="1">
      <c r="B82" s="14"/>
      <c r="C82" s="28"/>
      <c r="D82" s="28"/>
      <c r="E82" s="28"/>
      <c r="F82" s="28"/>
      <c r="G82" s="28"/>
      <c r="H82" s="28"/>
      <c r="I82" s="61"/>
      <c r="J82" s="74"/>
      <c r="K82" s="82" t="s">
        <v>21</v>
      </c>
      <c r="L82" s="82"/>
      <c r="M82" s="96">
        <f>SUMIFS($BB$17:$BB$76,$F$17:$F$76,"看護職員",$H$17:$H$76,"A")</f>
        <v>480</v>
      </c>
      <c r="N82" s="96"/>
      <c r="O82" s="96">
        <f>SUMIFS($BD$17:$BD$76,$F$17:$F$76,"看護職員",$H$17:$H$76,"A")</f>
        <v>120</v>
      </c>
      <c r="P82" s="96"/>
      <c r="Q82" s="108"/>
      <c r="R82" s="112">
        <v>0</v>
      </c>
      <c r="S82" s="112"/>
      <c r="T82" s="112">
        <v>0</v>
      </c>
      <c r="U82" s="112"/>
      <c r="V82" s="150"/>
      <c r="W82" s="162">
        <v>3</v>
      </c>
      <c r="X82" s="172"/>
      <c r="Y82" s="62"/>
      <c r="Z82" s="165"/>
      <c r="AA82" s="82" t="s">
        <v>21</v>
      </c>
      <c r="AB82" s="82"/>
      <c r="AC82" s="96">
        <f>SUMIFS($BB$17:$BB$76,$F$17:$F$76,"介護職員",$H$17:$H$76,"A")</f>
        <v>2720</v>
      </c>
      <c r="AD82" s="96"/>
      <c r="AE82" s="96">
        <f>SUMIFS($BD$17:$BD$76,$F$17:$F$76,"介護職員",$H$17:$H$76,"A")</f>
        <v>680</v>
      </c>
      <c r="AF82" s="96"/>
      <c r="AG82" s="108"/>
      <c r="AH82" s="112">
        <v>0</v>
      </c>
      <c r="AI82" s="112"/>
      <c r="AJ82" s="112">
        <v>0</v>
      </c>
      <c r="AK82" s="112"/>
      <c r="AL82" s="150"/>
      <c r="AM82" s="162">
        <v>17</v>
      </c>
      <c r="AN82" s="172"/>
      <c r="AO82" s="165"/>
      <c r="AP82" s="165"/>
      <c r="AQ82" s="205">
        <f>U96</f>
        <v>3.5</v>
      </c>
      <c r="AR82" s="82"/>
      <c r="AS82" s="82"/>
      <c r="AT82" s="82"/>
      <c r="AU82" s="80" t="s">
        <v>142</v>
      </c>
      <c r="AV82" s="205">
        <f>AK96</f>
        <v>20.2</v>
      </c>
      <c r="AW82" s="82"/>
      <c r="AX82" s="82"/>
      <c r="AY82" s="82"/>
      <c r="AZ82" s="80" t="s">
        <v>164</v>
      </c>
      <c r="BA82" s="138">
        <f>ROUNDDOWN(AQ82+AV82,1)</f>
        <v>23.7</v>
      </c>
      <c r="BB82" s="138"/>
      <c r="BC82" s="138"/>
      <c r="BD82" s="138"/>
      <c r="BE82" s="242"/>
      <c r="BF82" s="256"/>
      <c r="BG82" s="256"/>
      <c r="BH82" s="256"/>
      <c r="BI82" s="256"/>
      <c r="BJ82" s="102"/>
    </row>
    <row r="83" spans="2:62" ht="20.25" customHeight="1">
      <c r="B83" s="14"/>
      <c r="C83" s="28"/>
      <c r="D83" s="28"/>
      <c r="E83" s="28"/>
      <c r="F83" s="28"/>
      <c r="G83" s="28"/>
      <c r="H83" s="28"/>
      <c r="I83" s="61"/>
      <c r="J83" s="74"/>
      <c r="K83" s="82" t="s">
        <v>4</v>
      </c>
      <c r="L83" s="82"/>
      <c r="M83" s="96">
        <f>SUMIFS($BB$17:$BB$76,$F$17:$F$76,"看護職員",$H$17:$H$76,"B")</f>
        <v>79.999999999999986</v>
      </c>
      <c r="N83" s="96"/>
      <c r="O83" s="96">
        <f>SUMIFS($BD$17:$BD$76,$F$17:$F$76,"看護職員",$H$17:$H$76,"B")</f>
        <v>19.999999999999996</v>
      </c>
      <c r="P83" s="96"/>
      <c r="Q83" s="108"/>
      <c r="R83" s="112">
        <v>80</v>
      </c>
      <c r="S83" s="112"/>
      <c r="T83" s="112">
        <v>20</v>
      </c>
      <c r="U83" s="112"/>
      <c r="V83" s="150"/>
      <c r="W83" s="162">
        <v>0</v>
      </c>
      <c r="X83" s="172"/>
      <c r="Y83" s="62"/>
      <c r="Z83" s="165"/>
      <c r="AA83" s="82" t="s">
        <v>4</v>
      </c>
      <c r="AB83" s="82"/>
      <c r="AC83" s="96">
        <f>SUMIFS($BB$17:$BB$76,$F$17:$F$76,"介護職員",$H$17:$H$76,"B")</f>
        <v>0</v>
      </c>
      <c r="AD83" s="96"/>
      <c r="AE83" s="96">
        <f>SUMIFS($BD$17:$BD$76,$F$17:$F$76,"介護職員",$H$17:$H$76,"B")</f>
        <v>0</v>
      </c>
      <c r="AF83" s="96"/>
      <c r="AG83" s="108"/>
      <c r="AH83" s="112">
        <v>0</v>
      </c>
      <c r="AI83" s="112"/>
      <c r="AJ83" s="112">
        <v>0</v>
      </c>
      <c r="AK83" s="112"/>
      <c r="AL83" s="150"/>
      <c r="AM83" s="162">
        <v>0</v>
      </c>
      <c r="AN83" s="172"/>
      <c r="AO83" s="165"/>
      <c r="AP83" s="165"/>
      <c r="AQ83" s="165"/>
      <c r="AR83" s="165"/>
      <c r="AS83" s="165"/>
      <c r="AT83" s="165"/>
      <c r="AU83" s="165"/>
      <c r="AV83" s="165"/>
      <c r="AW83" s="165"/>
      <c r="AX83" s="165"/>
      <c r="AY83" s="165"/>
      <c r="AZ83" s="165"/>
      <c r="BA83" s="165"/>
      <c r="BB83" s="165"/>
      <c r="BC83" s="165"/>
      <c r="BD83" s="243"/>
      <c r="BE83" s="242"/>
      <c r="BF83" s="102"/>
      <c r="BG83" s="102"/>
      <c r="BH83" s="102"/>
      <c r="BI83" s="102"/>
      <c r="BJ83" s="102"/>
    </row>
    <row r="84" spans="2:62" ht="20.25" customHeight="1">
      <c r="B84" s="14"/>
      <c r="C84" s="28"/>
      <c r="D84" s="28"/>
      <c r="E84" s="28"/>
      <c r="F84" s="28"/>
      <c r="G84" s="28"/>
      <c r="H84" s="28"/>
      <c r="I84" s="61"/>
      <c r="J84" s="74"/>
      <c r="K84" s="82" t="s">
        <v>23</v>
      </c>
      <c r="L84" s="82"/>
      <c r="M84" s="96">
        <f>SUMIFS($BB$17:$BB$76,$F$17:$F$76,"看護職員",$H$17:$H$76,"C")</f>
        <v>0</v>
      </c>
      <c r="N84" s="96"/>
      <c r="O84" s="96">
        <f>SUMIFS($BD$17:$BD$76,$F$17:$F$76,"看護職員",$H$17:$H$76,"C")</f>
        <v>0</v>
      </c>
      <c r="P84" s="96"/>
      <c r="Q84" s="108"/>
      <c r="R84" s="112">
        <v>0</v>
      </c>
      <c r="S84" s="112"/>
      <c r="T84" s="112">
        <v>0</v>
      </c>
      <c r="U84" s="112"/>
      <c r="V84" s="150"/>
      <c r="W84" s="163" t="s">
        <v>1</v>
      </c>
      <c r="X84" s="173"/>
      <c r="Y84" s="62"/>
      <c r="Z84" s="165"/>
      <c r="AA84" s="82" t="s">
        <v>23</v>
      </c>
      <c r="AB84" s="82"/>
      <c r="AC84" s="96">
        <f>SUMIFS($BB$17:$BB$76,$F$17:$F$76,"介護職員",$H$17:$H$76,"C")</f>
        <v>512</v>
      </c>
      <c r="AD84" s="96"/>
      <c r="AE84" s="96">
        <f>SUMIFS($BD$17:$BD$76,$F$17:$F$76,"介護職員",$H$17:$H$76,"C")</f>
        <v>128</v>
      </c>
      <c r="AF84" s="96"/>
      <c r="AG84" s="108"/>
      <c r="AH84" s="112">
        <v>512</v>
      </c>
      <c r="AI84" s="112"/>
      <c r="AJ84" s="112">
        <v>128</v>
      </c>
      <c r="AK84" s="112"/>
      <c r="AL84" s="150"/>
      <c r="AM84" s="163" t="s">
        <v>1</v>
      </c>
      <c r="AN84" s="173"/>
      <c r="AO84" s="165"/>
      <c r="AP84" s="165"/>
      <c r="AQ84" s="165"/>
      <c r="AR84" s="165"/>
      <c r="AS84" s="165"/>
      <c r="AT84" s="165"/>
      <c r="AU84" s="165"/>
      <c r="AV84" s="165"/>
      <c r="AW84" s="165"/>
      <c r="AX84" s="165"/>
      <c r="AY84" s="165"/>
      <c r="AZ84" s="165"/>
      <c r="BA84" s="165"/>
      <c r="BB84" s="165"/>
      <c r="BC84" s="165"/>
      <c r="BD84" s="243"/>
      <c r="BE84" s="242"/>
      <c r="BF84" s="102"/>
      <c r="BG84" s="102"/>
      <c r="BH84" s="102"/>
      <c r="BI84" s="102"/>
      <c r="BJ84" s="102"/>
    </row>
    <row r="85" spans="2:62" ht="20.25" customHeight="1">
      <c r="B85" s="14"/>
      <c r="C85" s="28"/>
      <c r="D85" s="28"/>
      <c r="E85" s="28"/>
      <c r="F85" s="28"/>
      <c r="G85" s="28"/>
      <c r="H85" s="28"/>
      <c r="I85" s="61"/>
      <c r="J85" s="74"/>
      <c r="K85" s="82" t="s">
        <v>24</v>
      </c>
      <c r="L85" s="82"/>
      <c r="M85" s="96">
        <f>SUMIFS($BB$17:$BB$76,$F$17:$F$76,"看護職員",$H$17:$H$76,"D")</f>
        <v>0</v>
      </c>
      <c r="N85" s="96"/>
      <c r="O85" s="96">
        <f>SUMIFS($BD$17:$BD$76,$F$17:$F$76,"看護職員",$H$17:$H$76,"D")</f>
        <v>0</v>
      </c>
      <c r="P85" s="96"/>
      <c r="Q85" s="108"/>
      <c r="R85" s="112">
        <v>0</v>
      </c>
      <c r="S85" s="112"/>
      <c r="T85" s="112">
        <v>0</v>
      </c>
      <c r="U85" s="112"/>
      <c r="V85" s="150"/>
      <c r="W85" s="163" t="s">
        <v>1</v>
      </c>
      <c r="X85" s="173"/>
      <c r="Y85" s="62"/>
      <c r="Z85" s="165"/>
      <c r="AA85" s="82" t="s">
        <v>24</v>
      </c>
      <c r="AB85" s="82"/>
      <c r="AC85" s="96">
        <f>SUMIFS($BB$17:$BB$76,$F$17:$F$76,"介護職員",$H$17:$H$76,"D")</f>
        <v>0</v>
      </c>
      <c r="AD85" s="96"/>
      <c r="AE85" s="96">
        <f>SUMIFS($BD$17:$BD$76,$F$17:$F$76,"介護職員",$H$17:$H$76,"D")</f>
        <v>0</v>
      </c>
      <c r="AF85" s="96"/>
      <c r="AG85" s="108"/>
      <c r="AH85" s="112">
        <v>0</v>
      </c>
      <c r="AI85" s="112"/>
      <c r="AJ85" s="112">
        <v>0</v>
      </c>
      <c r="AK85" s="112"/>
      <c r="AL85" s="150"/>
      <c r="AM85" s="163" t="s">
        <v>1</v>
      </c>
      <c r="AN85" s="173"/>
      <c r="AO85" s="165"/>
      <c r="AP85" s="165"/>
      <c r="AQ85" s="74" t="s">
        <v>169</v>
      </c>
      <c r="AR85" s="74"/>
      <c r="AS85" s="74"/>
      <c r="AT85" s="74"/>
      <c r="AU85" s="74"/>
      <c r="AV85" s="74"/>
      <c r="AW85" s="165"/>
      <c r="AX85" s="165"/>
      <c r="AY85" s="165"/>
      <c r="AZ85" s="165"/>
      <c r="BA85" s="165"/>
      <c r="BB85" s="165"/>
      <c r="BC85" s="165"/>
      <c r="BD85" s="243"/>
      <c r="BE85" s="242"/>
      <c r="BF85" s="102"/>
      <c r="BG85" s="102"/>
      <c r="BH85" s="102"/>
      <c r="BI85" s="102"/>
      <c r="BJ85" s="102"/>
    </row>
    <row r="86" spans="2:62" ht="20.25" customHeight="1">
      <c r="B86" s="14"/>
      <c r="C86" s="28"/>
      <c r="D86" s="28"/>
      <c r="E86" s="28"/>
      <c r="F86" s="28"/>
      <c r="G86" s="28"/>
      <c r="H86" s="28"/>
      <c r="I86" s="61"/>
      <c r="J86" s="74"/>
      <c r="K86" s="82" t="s">
        <v>157</v>
      </c>
      <c r="L86" s="82"/>
      <c r="M86" s="96">
        <f>SUM(M82:N85)</f>
        <v>560</v>
      </c>
      <c r="N86" s="96"/>
      <c r="O86" s="96">
        <f>SUM(O82:P85)</f>
        <v>140</v>
      </c>
      <c r="P86" s="96"/>
      <c r="Q86" s="108"/>
      <c r="R86" s="96">
        <f>SUM(R82:S85)</f>
        <v>80</v>
      </c>
      <c r="S86" s="96"/>
      <c r="T86" s="96">
        <f>SUM(T82:U85)</f>
        <v>20</v>
      </c>
      <c r="U86" s="96"/>
      <c r="V86" s="150"/>
      <c r="W86" s="164">
        <f>SUM(W82:X83)</f>
        <v>3</v>
      </c>
      <c r="X86" s="174"/>
      <c r="Y86" s="62"/>
      <c r="Z86" s="165"/>
      <c r="AA86" s="82" t="s">
        <v>157</v>
      </c>
      <c r="AB86" s="82"/>
      <c r="AC86" s="96">
        <f>SUM(AC82:AD85)</f>
        <v>3232</v>
      </c>
      <c r="AD86" s="96"/>
      <c r="AE86" s="96">
        <f>SUM(AE82:AF85)</f>
        <v>808</v>
      </c>
      <c r="AF86" s="96"/>
      <c r="AG86" s="108"/>
      <c r="AH86" s="96">
        <f>SUM(AH82:AI85)</f>
        <v>512</v>
      </c>
      <c r="AI86" s="96"/>
      <c r="AJ86" s="96">
        <f>SUM(AJ82:AK85)</f>
        <v>128</v>
      </c>
      <c r="AK86" s="96"/>
      <c r="AL86" s="150"/>
      <c r="AM86" s="164">
        <f>SUM(AM82:AN83)</f>
        <v>17</v>
      </c>
      <c r="AN86" s="174"/>
      <c r="AO86" s="165"/>
      <c r="AP86" s="165"/>
      <c r="AQ86" s="82" t="s">
        <v>20</v>
      </c>
      <c r="AR86" s="82"/>
      <c r="AS86" s="82" t="s">
        <v>18</v>
      </c>
      <c r="AT86" s="82"/>
      <c r="AU86" s="82"/>
      <c r="AV86" s="82"/>
      <c r="AW86" s="165"/>
      <c r="AX86" s="165"/>
      <c r="AY86" s="165"/>
      <c r="AZ86" s="165"/>
      <c r="BA86" s="165"/>
      <c r="BB86" s="165"/>
      <c r="BC86" s="165"/>
      <c r="BD86" s="243"/>
      <c r="BE86" s="242"/>
      <c r="BF86" s="102"/>
      <c r="BG86" s="102"/>
      <c r="BH86" s="102"/>
      <c r="BI86" s="102"/>
      <c r="BJ86" s="102"/>
    </row>
    <row r="87" spans="2:62" ht="20.25" customHeight="1">
      <c r="B87" s="14"/>
      <c r="C87" s="28"/>
      <c r="D87" s="28"/>
      <c r="E87" s="28"/>
      <c r="F87" s="28"/>
      <c r="G87" s="28"/>
      <c r="H87" s="28"/>
      <c r="I87" s="61"/>
      <c r="J87" s="61"/>
      <c r="K87" s="83"/>
      <c r="L87" s="83"/>
      <c r="M87" s="83"/>
      <c r="N87" s="83"/>
      <c r="O87" s="103"/>
      <c r="P87" s="103"/>
      <c r="Q87" s="103"/>
      <c r="R87" s="113"/>
      <c r="S87" s="113"/>
      <c r="T87" s="113"/>
      <c r="U87" s="113"/>
      <c r="V87" s="151"/>
      <c r="W87" s="165"/>
      <c r="X87" s="165"/>
      <c r="Y87" s="165"/>
      <c r="Z87" s="165"/>
      <c r="AA87" s="83"/>
      <c r="AB87" s="83"/>
      <c r="AC87" s="83"/>
      <c r="AD87" s="83"/>
      <c r="AE87" s="103"/>
      <c r="AF87" s="103"/>
      <c r="AG87" s="103"/>
      <c r="AH87" s="113"/>
      <c r="AI87" s="113"/>
      <c r="AJ87" s="113"/>
      <c r="AK87" s="113"/>
      <c r="AL87" s="151"/>
      <c r="AM87" s="165"/>
      <c r="AN87" s="165"/>
      <c r="AO87" s="165"/>
      <c r="AP87" s="165"/>
      <c r="AQ87" s="82" t="s">
        <v>21</v>
      </c>
      <c r="AR87" s="82"/>
      <c r="AS87" s="82" t="s">
        <v>124</v>
      </c>
      <c r="AT87" s="82"/>
      <c r="AU87" s="82"/>
      <c r="AV87" s="82"/>
      <c r="AW87" s="165"/>
      <c r="AX87" s="165"/>
      <c r="AY87" s="165"/>
      <c r="AZ87" s="165"/>
      <c r="BA87" s="165"/>
      <c r="BB87" s="165"/>
      <c r="BC87" s="165"/>
      <c r="BD87" s="243"/>
      <c r="BE87" s="242"/>
      <c r="BF87" s="102"/>
      <c r="BG87" s="102"/>
      <c r="BH87" s="102"/>
      <c r="BI87" s="102"/>
      <c r="BJ87" s="102"/>
    </row>
    <row r="88" spans="2:62" ht="20.25" customHeight="1">
      <c r="B88" s="14"/>
      <c r="C88" s="28"/>
      <c r="D88" s="28"/>
      <c r="E88" s="28"/>
      <c r="F88" s="28"/>
      <c r="G88" s="28"/>
      <c r="H88" s="28"/>
      <c r="I88" s="61"/>
      <c r="J88" s="61"/>
      <c r="K88" s="84" t="s">
        <v>160</v>
      </c>
      <c r="L88" s="74"/>
      <c r="M88" s="74"/>
      <c r="N88" s="74"/>
      <c r="O88" s="74"/>
      <c r="P88" s="74"/>
      <c r="Q88" s="109" t="s">
        <v>217</v>
      </c>
      <c r="R88" s="114" t="s">
        <v>218</v>
      </c>
      <c r="S88" s="118"/>
      <c r="T88" s="129"/>
      <c r="U88" s="129"/>
      <c r="V88" s="74"/>
      <c r="W88" s="74"/>
      <c r="X88" s="74"/>
      <c r="Y88" s="165"/>
      <c r="Z88" s="165"/>
      <c r="AA88" s="84" t="s">
        <v>160</v>
      </c>
      <c r="AB88" s="74"/>
      <c r="AC88" s="74"/>
      <c r="AD88" s="74"/>
      <c r="AE88" s="74"/>
      <c r="AF88" s="74"/>
      <c r="AG88" s="109" t="s">
        <v>217</v>
      </c>
      <c r="AH88" s="198" t="str">
        <f>R88</f>
        <v>週</v>
      </c>
      <c r="AI88" s="199"/>
      <c r="AJ88" s="129"/>
      <c r="AK88" s="129"/>
      <c r="AL88" s="74"/>
      <c r="AM88" s="74"/>
      <c r="AN88" s="74"/>
      <c r="AO88" s="165"/>
      <c r="AP88" s="165"/>
      <c r="AQ88" s="82" t="s">
        <v>4</v>
      </c>
      <c r="AR88" s="82"/>
      <c r="AS88" s="82" t="s">
        <v>125</v>
      </c>
      <c r="AT88" s="82"/>
      <c r="AU88" s="82"/>
      <c r="AV88" s="82"/>
      <c r="AW88" s="165"/>
      <c r="AX88" s="165"/>
      <c r="AY88" s="165"/>
      <c r="AZ88" s="165"/>
      <c r="BA88" s="165"/>
      <c r="BB88" s="165"/>
      <c r="BC88" s="165"/>
      <c r="BD88" s="243"/>
      <c r="BE88" s="242"/>
      <c r="BF88" s="102"/>
      <c r="BG88" s="102"/>
      <c r="BH88" s="102"/>
      <c r="BI88" s="102"/>
      <c r="BJ88" s="102"/>
    </row>
    <row r="89" spans="2:62" ht="20.25" customHeight="1">
      <c r="B89" s="14"/>
      <c r="C89" s="28"/>
      <c r="D89" s="28"/>
      <c r="E89" s="28"/>
      <c r="F89" s="28"/>
      <c r="G89" s="28"/>
      <c r="H89" s="28"/>
      <c r="I89" s="61"/>
      <c r="J89" s="61"/>
      <c r="K89" s="74" t="s">
        <v>134</v>
      </c>
      <c r="L89" s="74"/>
      <c r="M89" s="74"/>
      <c r="N89" s="74"/>
      <c r="O89" s="74"/>
      <c r="P89" s="74" t="s">
        <v>161</v>
      </c>
      <c r="Q89" s="74"/>
      <c r="R89" s="74"/>
      <c r="S89" s="74"/>
      <c r="T89" s="84"/>
      <c r="U89" s="74"/>
      <c r="V89" s="74"/>
      <c r="W89" s="74"/>
      <c r="X89" s="74"/>
      <c r="Y89" s="165"/>
      <c r="Z89" s="165"/>
      <c r="AA89" s="74" t="s">
        <v>134</v>
      </c>
      <c r="AB89" s="74"/>
      <c r="AC89" s="74"/>
      <c r="AD89" s="74"/>
      <c r="AE89" s="74"/>
      <c r="AF89" s="74" t="s">
        <v>161</v>
      </c>
      <c r="AG89" s="74"/>
      <c r="AH89" s="74"/>
      <c r="AI89" s="74"/>
      <c r="AJ89" s="84"/>
      <c r="AK89" s="74"/>
      <c r="AL89" s="74"/>
      <c r="AM89" s="74"/>
      <c r="AN89" s="74"/>
      <c r="AO89" s="165"/>
      <c r="AP89" s="165"/>
      <c r="AQ89" s="82" t="s">
        <v>23</v>
      </c>
      <c r="AR89" s="82"/>
      <c r="AS89" s="82" t="s">
        <v>127</v>
      </c>
      <c r="AT89" s="82"/>
      <c r="AU89" s="82"/>
      <c r="AV89" s="82"/>
      <c r="AW89" s="165"/>
      <c r="AX89" s="165"/>
      <c r="AY89" s="165"/>
      <c r="AZ89" s="165"/>
      <c r="BA89" s="165"/>
      <c r="BB89" s="165"/>
      <c r="BC89" s="165"/>
      <c r="BD89" s="243"/>
      <c r="BE89" s="242"/>
      <c r="BF89" s="102"/>
      <c r="BG89" s="102"/>
      <c r="BH89" s="102"/>
      <c r="BI89" s="102"/>
      <c r="BJ89" s="102"/>
    </row>
    <row r="90" spans="2:62" ht="20.25" customHeight="1">
      <c r="B90" s="14"/>
      <c r="C90" s="28"/>
      <c r="D90" s="28"/>
      <c r="E90" s="28"/>
      <c r="F90" s="28"/>
      <c r="G90" s="28"/>
      <c r="H90" s="28"/>
      <c r="I90" s="61"/>
      <c r="J90" s="61"/>
      <c r="K90" s="74" t="str">
        <f>IF($R$88="週","対象時間数（週平均）","対象時間数（当月合計）")</f>
        <v>対象時間数（週平均）</v>
      </c>
      <c r="L90" s="74"/>
      <c r="M90" s="74"/>
      <c r="N90" s="74"/>
      <c r="O90" s="74"/>
      <c r="P90" s="74" t="str">
        <f>IF($R$88="週","週に勤務すべき時間数","当月に勤務すべき時間数")</f>
        <v>週に勤務すべき時間数</v>
      </c>
      <c r="Q90" s="74"/>
      <c r="R90" s="74"/>
      <c r="S90" s="74"/>
      <c r="T90" s="84"/>
      <c r="U90" s="74" t="s">
        <v>162</v>
      </c>
      <c r="V90" s="74"/>
      <c r="W90" s="74"/>
      <c r="X90" s="74"/>
      <c r="Y90" s="165"/>
      <c r="Z90" s="165"/>
      <c r="AA90" s="74" t="str">
        <f>IF(AH88="週","対象時間数（週平均）","対象時間数（当月合計）")</f>
        <v>対象時間数（週平均）</v>
      </c>
      <c r="AB90" s="74"/>
      <c r="AC90" s="74"/>
      <c r="AD90" s="74"/>
      <c r="AE90" s="74"/>
      <c r="AF90" s="74" t="str">
        <f>IF($AH$88="週","週に勤務すべき時間数","当月に勤務すべき時間数")</f>
        <v>週に勤務すべき時間数</v>
      </c>
      <c r="AG90" s="74"/>
      <c r="AH90" s="74"/>
      <c r="AI90" s="74"/>
      <c r="AJ90" s="84"/>
      <c r="AK90" s="74" t="s">
        <v>162</v>
      </c>
      <c r="AL90" s="74"/>
      <c r="AM90" s="74"/>
      <c r="AN90" s="74"/>
      <c r="AO90" s="165"/>
      <c r="AP90" s="165"/>
      <c r="AQ90" s="82" t="s">
        <v>24</v>
      </c>
      <c r="AR90" s="82"/>
      <c r="AS90" s="82" t="s">
        <v>170</v>
      </c>
      <c r="AT90" s="82"/>
      <c r="AU90" s="82"/>
      <c r="AV90" s="82"/>
      <c r="AW90" s="165"/>
      <c r="AX90" s="165"/>
      <c r="AY90" s="165"/>
      <c r="AZ90" s="165"/>
      <c r="BA90" s="165"/>
      <c r="BB90" s="165"/>
      <c r="BC90" s="165"/>
      <c r="BD90" s="243"/>
      <c r="BE90" s="242"/>
      <c r="BF90" s="102"/>
      <c r="BG90" s="102"/>
      <c r="BH90" s="102"/>
      <c r="BI90" s="102"/>
      <c r="BJ90" s="102"/>
    </row>
    <row r="91" spans="2:62" ht="20.25" customHeight="1">
      <c r="I91" s="62"/>
      <c r="J91" s="62"/>
      <c r="K91" s="85">
        <f>IF($R$88="週",T86,R86)</f>
        <v>20</v>
      </c>
      <c r="L91" s="85"/>
      <c r="M91" s="85"/>
      <c r="N91" s="85"/>
      <c r="O91" s="80" t="s">
        <v>163</v>
      </c>
      <c r="P91" s="82">
        <f>IF($R$88="週",$BA$6,$BE$6)</f>
        <v>40</v>
      </c>
      <c r="Q91" s="82"/>
      <c r="R91" s="82"/>
      <c r="S91" s="82"/>
      <c r="T91" s="80" t="s">
        <v>164</v>
      </c>
      <c r="U91" s="107">
        <f>ROUNDDOWN(K91/P91,1)</f>
        <v>0.5</v>
      </c>
      <c r="V91" s="107"/>
      <c r="W91" s="107"/>
      <c r="X91" s="107"/>
      <c r="Y91" s="62"/>
      <c r="Z91" s="62"/>
      <c r="AA91" s="85">
        <f>IF($AH$88="週",AJ86,AH86)</f>
        <v>128</v>
      </c>
      <c r="AB91" s="85"/>
      <c r="AC91" s="85"/>
      <c r="AD91" s="85"/>
      <c r="AE91" s="80" t="s">
        <v>163</v>
      </c>
      <c r="AF91" s="82">
        <f>IF($AH$88="週",$BA$6,$BE$6)</f>
        <v>40</v>
      </c>
      <c r="AG91" s="82"/>
      <c r="AH91" s="82"/>
      <c r="AI91" s="82"/>
      <c r="AJ91" s="80" t="s">
        <v>164</v>
      </c>
      <c r="AK91" s="107">
        <f>ROUNDDOWN(AA91/AF91,1)</f>
        <v>3.2</v>
      </c>
      <c r="AL91" s="107"/>
      <c r="AM91" s="107"/>
      <c r="AN91" s="107"/>
      <c r="AO91" s="62"/>
      <c r="AP91" s="62"/>
      <c r="AQ91" s="62"/>
      <c r="AR91" s="62"/>
      <c r="AS91" s="62"/>
      <c r="AT91" s="62"/>
      <c r="AU91" s="62"/>
      <c r="AV91" s="62"/>
      <c r="AW91" s="62"/>
      <c r="AX91" s="62"/>
      <c r="AY91" s="62"/>
      <c r="AZ91" s="62"/>
      <c r="BA91" s="62"/>
      <c r="BB91" s="62"/>
      <c r="BC91" s="62"/>
      <c r="BD91" s="62"/>
    </row>
    <row r="92" spans="2:62" ht="20.25" customHeight="1">
      <c r="I92" s="62"/>
      <c r="J92" s="62"/>
      <c r="K92" s="74"/>
      <c r="L92" s="74"/>
      <c r="M92" s="74"/>
      <c r="N92" s="74"/>
      <c r="O92" s="74"/>
      <c r="P92" s="74"/>
      <c r="Q92" s="74"/>
      <c r="R92" s="74"/>
      <c r="S92" s="74"/>
      <c r="T92" s="84"/>
      <c r="U92" s="74" t="s">
        <v>29</v>
      </c>
      <c r="V92" s="74"/>
      <c r="W92" s="74"/>
      <c r="X92" s="74"/>
      <c r="Y92" s="62"/>
      <c r="Z92" s="62"/>
      <c r="AA92" s="74"/>
      <c r="AB92" s="74"/>
      <c r="AC92" s="74"/>
      <c r="AD92" s="74"/>
      <c r="AE92" s="74"/>
      <c r="AF92" s="74"/>
      <c r="AG92" s="74"/>
      <c r="AH92" s="74"/>
      <c r="AI92" s="74"/>
      <c r="AJ92" s="84"/>
      <c r="AK92" s="74" t="s">
        <v>29</v>
      </c>
      <c r="AL92" s="74"/>
      <c r="AM92" s="74"/>
      <c r="AN92" s="74"/>
      <c r="AO92" s="62"/>
      <c r="AP92" s="62"/>
      <c r="AQ92" s="62"/>
      <c r="AR92" s="62"/>
      <c r="AS92" s="62"/>
      <c r="AT92" s="62"/>
      <c r="AU92" s="62"/>
      <c r="AV92" s="62"/>
      <c r="AW92" s="62"/>
      <c r="AX92" s="62"/>
      <c r="AY92" s="62"/>
      <c r="AZ92" s="62"/>
      <c r="BA92" s="62"/>
      <c r="BB92" s="62"/>
      <c r="BC92" s="62"/>
      <c r="BD92" s="62"/>
    </row>
    <row r="93" spans="2:62" ht="20.25" customHeight="1">
      <c r="I93" s="62"/>
      <c r="J93" s="62"/>
      <c r="K93" s="74" t="s">
        <v>194</v>
      </c>
      <c r="L93" s="74"/>
      <c r="M93" s="74"/>
      <c r="N93" s="74"/>
      <c r="O93" s="74"/>
      <c r="P93" s="74"/>
      <c r="Q93" s="74"/>
      <c r="R93" s="74"/>
      <c r="S93" s="74"/>
      <c r="T93" s="84"/>
      <c r="U93" s="74"/>
      <c r="V93" s="74"/>
      <c r="W93" s="74"/>
      <c r="X93" s="74"/>
      <c r="Y93" s="62"/>
      <c r="Z93" s="62"/>
      <c r="AA93" s="74" t="s">
        <v>195</v>
      </c>
      <c r="AB93" s="74"/>
      <c r="AC93" s="74"/>
      <c r="AD93" s="74"/>
      <c r="AE93" s="74"/>
      <c r="AF93" s="74"/>
      <c r="AG93" s="74"/>
      <c r="AH93" s="74"/>
      <c r="AI93" s="74"/>
      <c r="AJ93" s="84"/>
      <c r="AK93" s="74"/>
      <c r="AL93" s="74"/>
      <c r="AM93" s="74"/>
      <c r="AN93" s="74"/>
      <c r="AO93" s="62"/>
      <c r="AP93" s="62"/>
      <c r="AQ93" s="62"/>
      <c r="AR93" s="62"/>
      <c r="AS93" s="62"/>
      <c r="AT93" s="62"/>
      <c r="AU93" s="62"/>
      <c r="AV93" s="62"/>
      <c r="AW93" s="62"/>
      <c r="AX93" s="62"/>
      <c r="AY93" s="62"/>
      <c r="AZ93" s="62"/>
      <c r="BA93" s="62"/>
      <c r="BB93" s="62"/>
      <c r="BC93" s="62"/>
      <c r="BD93" s="62"/>
    </row>
    <row r="94" spans="2:62" ht="20.25" customHeight="1">
      <c r="I94" s="62"/>
      <c r="J94" s="62"/>
      <c r="K94" s="74" t="s">
        <v>152</v>
      </c>
      <c r="L94" s="74"/>
      <c r="M94" s="74"/>
      <c r="N94" s="74"/>
      <c r="O94" s="74"/>
      <c r="P94" s="74"/>
      <c r="Q94" s="74"/>
      <c r="R94" s="74"/>
      <c r="S94" s="74"/>
      <c r="T94" s="84"/>
      <c r="U94" s="80"/>
      <c r="V94" s="80"/>
      <c r="W94" s="80"/>
      <c r="X94" s="80"/>
      <c r="Y94" s="62"/>
      <c r="Z94" s="62"/>
      <c r="AA94" s="74" t="s">
        <v>152</v>
      </c>
      <c r="AB94" s="74"/>
      <c r="AC94" s="74"/>
      <c r="AD94" s="74"/>
      <c r="AE94" s="74"/>
      <c r="AF94" s="74"/>
      <c r="AG94" s="74"/>
      <c r="AH94" s="74"/>
      <c r="AI94" s="74"/>
      <c r="AJ94" s="84"/>
      <c r="AK94" s="80"/>
      <c r="AL94" s="80"/>
      <c r="AM94" s="80"/>
      <c r="AN94" s="80"/>
      <c r="AO94" s="62"/>
      <c r="AP94" s="62"/>
      <c r="AQ94" s="62"/>
      <c r="AR94" s="62"/>
      <c r="AS94" s="62"/>
      <c r="AT94" s="62"/>
      <c r="AU94" s="62"/>
      <c r="AV94" s="62"/>
      <c r="AW94" s="62"/>
      <c r="AX94" s="62"/>
      <c r="AY94" s="62"/>
      <c r="AZ94" s="62"/>
      <c r="BA94" s="62"/>
      <c r="BB94" s="62"/>
      <c r="BC94" s="62"/>
      <c r="BD94" s="62"/>
    </row>
    <row r="95" spans="2:62" ht="20.25" customHeight="1">
      <c r="I95" s="62"/>
      <c r="J95" s="62"/>
      <c r="K95" s="86" t="s">
        <v>101</v>
      </c>
      <c r="L95" s="86"/>
      <c r="M95" s="86"/>
      <c r="N95" s="86"/>
      <c r="O95" s="86"/>
      <c r="P95" s="74" t="s">
        <v>165</v>
      </c>
      <c r="Q95" s="86"/>
      <c r="R95" s="86"/>
      <c r="S95" s="86"/>
      <c r="T95" s="86"/>
      <c r="U95" s="81" t="s">
        <v>157</v>
      </c>
      <c r="V95" s="81"/>
      <c r="W95" s="81"/>
      <c r="X95" s="81"/>
      <c r="Y95" s="62"/>
      <c r="Z95" s="62"/>
      <c r="AA95" s="86" t="s">
        <v>101</v>
      </c>
      <c r="AB95" s="86"/>
      <c r="AC95" s="86"/>
      <c r="AD95" s="86"/>
      <c r="AE95" s="86"/>
      <c r="AF95" s="74" t="s">
        <v>165</v>
      </c>
      <c r="AG95" s="86"/>
      <c r="AH95" s="86"/>
      <c r="AI95" s="86"/>
      <c r="AJ95" s="86"/>
      <c r="AK95" s="81" t="s">
        <v>157</v>
      </c>
      <c r="AL95" s="81"/>
      <c r="AM95" s="81"/>
      <c r="AN95" s="81"/>
      <c r="AO95" s="62"/>
      <c r="AP95" s="62"/>
      <c r="AQ95" s="62"/>
      <c r="AR95" s="62"/>
      <c r="AS95" s="62"/>
      <c r="AT95" s="62"/>
      <c r="AU95" s="62"/>
      <c r="AV95" s="62"/>
      <c r="AW95" s="62"/>
      <c r="AX95" s="62"/>
      <c r="AY95" s="62"/>
      <c r="AZ95" s="62"/>
      <c r="BA95" s="62"/>
      <c r="BB95" s="62"/>
      <c r="BC95" s="62"/>
      <c r="BD95" s="62"/>
    </row>
    <row r="96" spans="2:62" ht="20.25" customHeight="1">
      <c r="I96" s="62"/>
      <c r="J96" s="62"/>
      <c r="K96" s="82">
        <f>W86</f>
        <v>3</v>
      </c>
      <c r="L96" s="82"/>
      <c r="M96" s="82"/>
      <c r="N96" s="82"/>
      <c r="O96" s="80" t="s">
        <v>142</v>
      </c>
      <c r="P96" s="107">
        <f>U91</f>
        <v>0.5</v>
      </c>
      <c r="Q96" s="107"/>
      <c r="R96" s="107"/>
      <c r="S96" s="107"/>
      <c r="T96" s="80" t="s">
        <v>164</v>
      </c>
      <c r="U96" s="138">
        <f>ROUNDDOWN(K96+P96,1)</f>
        <v>3.5</v>
      </c>
      <c r="V96" s="138"/>
      <c r="W96" s="138"/>
      <c r="X96" s="138"/>
      <c r="Y96" s="175"/>
      <c r="Z96" s="175"/>
      <c r="AA96" s="176">
        <f>AM86</f>
        <v>17</v>
      </c>
      <c r="AB96" s="176"/>
      <c r="AC96" s="176"/>
      <c r="AD96" s="176"/>
      <c r="AE96" s="151" t="s">
        <v>142</v>
      </c>
      <c r="AF96" s="196">
        <f>AK91</f>
        <v>3.2</v>
      </c>
      <c r="AG96" s="196"/>
      <c r="AH96" s="196"/>
      <c r="AI96" s="196"/>
      <c r="AJ96" s="151" t="s">
        <v>164</v>
      </c>
      <c r="AK96" s="138">
        <f>ROUNDDOWN(AA96+AF96,1)</f>
        <v>20.2</v>
      </c>
      <c r="AL96" s="138"/>
      <c r="AM96" s="138"/>
      <c r="AN96" s="138"/>
      <c r="AO96" s="62"/>
      <c r="AP96" s="62"/>
      <c r="AQ96" s="62"/>
      <c r="AR96" s="62"/>
      <c r="AS96" s="62"/>
      <c r="AT96" s="62"/>
      <c r="AU96" s="62"/>
      <c r="AV96" s="62"/>
      <c r="AW96" s="62"/>
      <c r="AX96" s="62"/>
      <c r="AY96" s="62"/>
      <c r="AZ96" s="62"/>
      <c r="BA96" s="62"/>
      <c r="BB96" s="62"/>
      <c r="BC96" s="62"/>
      <c r="BD96" s="62"/>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59">
      <c r="A143" s="1"/>
      <c r="B143" s="1"/>
      <c r="C143" s="29"/>
      <c r="D143" s="29"/>
      <c r="E143" s="29"/>
      <c r="F143" s="29"/>
      <c r="G143" s="29"/>
      <c r="H143" s="29"/>
      <c r="I143" s="29"/>
      <c r="J143" s="29"/>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row>
    <row r="144" spans="1:59">
      <c r="A144" s="1"/>
      <c r="B144" s="1"/>
      <c r="C144" s="29"/>
      <c r="D144" s="29"/>
      <c r="E144" s="29"/>
      <c r="F144" s="29"/>
      <c r="G144" s="29"/>
      <c r="H144" s="29"/>
      <c r="I144" s="29"/>
      <c r="J144" s="29"/>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c r="BF144" s="87"/>
      <c r="BG144" s="87"/>
    </row>
    <row r="145" spans="1:18">
      <c r="A145" s="1"/>
      <c r="B145" s="1"/>
      <c r="C145" s="30"/>
      <c r="D145" s="30"/>
      <c r="E145" s="30"/>
      <c r="F145" s="30"/>
      <c r="G145" s="30"/>
      <c r="H145" s="30"/>
      <c r="I145" s="30"/>
      <c r="J145" s="30"/>
      <c r="K145" s="29"/>
      <c r="L145" s="29"/>
      <c r="M145" s="1"/>
      <c r="N145" s="1"/>
      <c r="O145" s="1"/>
      <c r="P145" s="1"/>
      <c r="Q145" s="1"/>
      <c r="R145" s="1"/>
    </row>
    <row r="146" spans="1:18">
      <c r="A146" s="1"/>
      <c r="B146" s="1"/>
      <c r="C146" s="30"/>
      <c r="D146" s="30"/>
      <c r="E146" s="30"/>
      <c r="F146" s="30"/>
      <c r="G146" s="30"/>
      <c r="H146" s="30"/>
      <c r="I146" s="30"/>
      <c r="J146" s="30"/>
      <c r="K146" s="29"/>
      <c r="L146" s="29"/>
      <c r="M146" s="1"/>
      <c r="N146" s="1"/>
      <c r="O146" s="1"/>
      <c r="P146" s="1"/>
      <c r="Q146" s="1"/>
      <c r="R146" s="1"/>
    </row>
    <row r="147" spans="1:18">
      <c r="C147" s="29"/>
      <c r="D147" s="29"/>
      <c r="E147" s="29"/>
      <c r="F147" s="29"/>
      <c r="G147" s="29"/>
      <c r="H147" s="29"/>
      <c r="I147" s="29"/>
      <c r="J147" s="29"/>
    </row>
    <row r="148" spans="1:18">
      <c r="C148" s="29"/>
      <c r="D148" s="29"/>
      <c r="E148" s="29"/>
      <c r="F148" s="29"/>
      <c r="G148" s="29"/>
      <c r="H148" s="29"/>
      <c r="I148" s="29"/>
      <c r="J148" s="29"/>
    </row>
    <row r="149" spans="1:18">
      <c r="C149" s="29"/>
      <c r="D149" s="29"/>
      <c r="E149" s="29"/>
      <c r="F149" s="29"/>
      <c r="G149" s="29"/>
      <c r="H149" s="29"/>
      <c r="I149" s="29"/>
      <c r="J149" s="29"/>
    </row>
    <row r="150" spans="1:18">
      <c r="C150" s="29"/>
      <c r="D150" s="29"/>
      <c r="E150" s="29"/>
      <c r="F150" s="29"/>
      <c r="G150" s="29"/>
      <c r="H150" s="29"/>
      <c r="I150" s="29"/>
      <c r="J150" s="29"/>
    </row>
  </sheetData>
  <sheetProtection sheet="1" insertRows="0" deleteRows="0"/>
  <mergeCells count="4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F79:BI79"/>
    <mergeCell ref="M80:P80"/>
    <mergeCell ref="R80:U80"/>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K82:L82"/>
    <mergeCell ref="M82:N82"/>
    <mergeCell ref="O82:P82"/>
    <mergeCell ref="R82:S82"/>
    <mergeCell ref="T82:U82"/>
    <mergeCell ref="W82:X82"/>
    <mergeCell ref="AA82:AB82"/>
    <mergeCell ref="AC82:AD82"/>
    <mergeCell ref="AE82:AF82"/>
    <mergeCell ref="AH82:AI82"/>
    <mergeCell ref="AJ82:AK82"/>
    <mergeCell ref="AM82:AN82"/>
    <mergeCell ref="AQ82:AT82"/>
    <mergeCell ref="AV82:AY82"/>
    <mergeCell ref="BA82:BD82"/>
    <mergeCell ref="K83:L83"/>
    <mergeCell ref="M83:N83"/>
    <mergeCell ref="O83:P83"/>
    <mergeCell ref="R83:S83"/>
    <mergeCell ref="T83:U83"/>
    <mergeCell ref="W83:X83"/>
    <mergeCell ref="AA83:AB83"/>
    <mergeCell ref="AC83:AD83"/>
    <mergeCell ref="AE83:AF83"/>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5:L85"/>
    <mergeCell ref="M85:N85"/>
    <mergeCell ref="O85:P85"/>
    <mergeCell ref="R85:S85"/>
    <mergeCell ref="T85:U85"/>
    <mergeCell ref="W85:X85"/>
    <mergeCell ref="AA85:AB85"/>
    <mergeCell ref="AC85:AD85"/>
    <mergeCell ref="AE85:AF85"/>
    <mergeCell ref="AH85:AI85"/>
    <mergeCell ref="AJ85:AK85"/>
    <mergeCell ref="AM85:AN85"/>
    <mergeCell ref="K86:L86"/>
    <mergeCell ref="M86:N86"/>
    <mergeCell ref="O86:P86"/>
    <mergeCell ref="R86:S86"/>
    <mergeCell ref="T86:U86"/>
    <mergeCell ref="W86:X86"/>
    <mergeCell ref="AA86:AB86"/>
    <mergeCell ref="AC86:AD86"/>
    <mergeCell ref="AE86:AF86"/>
    <mergeCell ref="AH86:AI86"/>
    <mergeCell ref="AJ86:AK86"/>
    <mergeCell ref="AM86:AN86"/>
    <mergeCell ref="AQ86:AR86"/>
    <mergeCell ref="AS86:AV86"/>
    <mergeCell ref="AQ87:AR87"/>
    <mergeCell ref="AS87:AV87"/>
    <mergeCell ref="R88:S88"/>
    <mergeCell ref="AH88:AI88"/>
    <mergeCell ref="AQ88:AR88"/>
    <mergeCell ref="AS88:AV88"/>
    <mergeCell ref="AQ89:AR89"/>
    <mergeCell ref="AS89:AV89"/>
    <mergeCell ref="AQ90:AR90"/>
    <mergeCell ref="AS90:AV90"/>
    <mergeCell ref="K91:N91"/>
    <mergeCell ref="P91:S91"/>
    <mergeCell ref="U91:X91"/>
    <mergeCell ref="AA91:AD91"/>
    <mergeCell ref="AF91:AI91"/>
    <mergeCell ref="AK91:AN91"/>
    <mergeCell ref="U94:X94"/>
    <mergeCell ref="AK94:AN94"/>
    <mergeCell ref="U95:X95"/>
    <mergeCell ref="AK95:AN95"/>
    <mergeCell ref="K96:N96"/>
    <mergeCell ref="P96:S96"/>
    <mergeCell ref="U96:X96"/>
    <mergeCell ref="AA96:AD96"/>
    <mergeCell ref="AF96:AI96"/>
    <mergeCell ref="AK96:AN9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K80:L81"/>
    <mergeCell ref="AA80:AB81"/>
  </mergeCells>
  <phoneticPr fontId="1"/>
  <conditionalFormatting sqref="W90:Z90 AO90:BA90">
    <cfRule type="expression" dxfId="106" priority="147">
      <formula>OR(#REF!=$B77,#REF!=$B77)</formula>
    </cfRule>
  </conditionalFormatting>
  <conditionalFormatting sqref="Z80 W80:X80 W89:Z89 AO89:BA89 AO80:BA80">
    <cfRule type="expression" dxfId="105" priority="149">
      <formula>OR(#REF!=$B78,#REF!=$B78)</formula>
    </cfRule>
  </conditionalFormatting>
  <conditionalFormatting sqref="AM90:AN90">
    <cfRule type="expression" dxfId="104" priority="143">
      <formula>OR(#REF!=$B77,#REF!=$B77)</formula>
    </cfRule>
  </conditionalFormatting>
  <conditionalFormatting sqref="AM80:AN80 AM89:AN89">
    <cfRule type="expression" dxfId="103" priority="145">
      <formula>OR(#REF!=$B78,#REF!=$B78)</formula>
    </cfRule>
  </conditionalFormatting>
  <conditionalFormatting sqref="W18:BE18">
    <cfRule type="expression" dxfId="102" priority="77">
      <formula>INDIRECT(ADDRESS(ROW(),COLUMN()))=TRUNC(INDIRECT(ADDRESS(ROW(),COLUMN())))</formula>
    </cfRule>
  </conditionalFormatting>
  <conditionalFormatting sqref="BB20:BE20">
    <cfRule type="expression" dxfId="101" priority="76">
      <formula>INDIRECT(ADDRESS(ROW(),COLUMN()))=TRUNC(INDIRECT(ADDRESS(ROW(),COLUMN())))</formula>
    </cfRule>
  </conditionalFormatting>
  <conditionalFormatting sqref="BB22:BE22">
    <cfRule type="expression" dxfId="100" priority="74">
      <formula>INDIRECT(ADDRESS(ROW(),COLUMN()))=TRUNC(INDIRECT(ADDRESS(ROW(),COLUMN())))</formula>
    </cfRule>
  </conditionalFormatting>
  <conditionalFormatting sqref="BB24:BE24">
    <cfRule type="expression" dxfId="99" priority="73">
      <formula>INDIRECT(ADDRESS(ROW(),COLUMN()))=TRUNC(INDIRECT(ADDRESS(ROW(),COLUMN())))</formula>
    </cfRule>
  </conditionalFormatting>
  <conditionalFormatting sqref="BB26:BE26">
    <cfRule type="expression" dxfId="98" priority="72">
      <formula>INDIRECT(ADDRESS(ROW(),COLUMN()))=TRUNC(INDIRECT(ADDRESS(ROW(),COLUMN())))</formula>
    </cfRule>
  </conditionalFormatting>
  <conditionalFormatting sqref="BB28:BE28">
    <cfRule type="expression" dxfId="97" priority="71">
      <formula>INDIRECT(ADDRESS(ROW(),COLUMN()))=TRUNC(INDIRECT(ADDRESS(ROW(),COLUMN())))</formula>
    </cfRule>
  </conditionalFormatting>
  <conditionalFormatting sqref="BB30:BE30">
    <cfRule type="expression" dxfId="96" priority="70">
      <formula>INDIRECT(ADDRESS(ROW(),COLUMN()))=TRUNC(INDIRECT(ADDRESS(ROW(),COLUMN())))</formula>
    </cfRule>
  </conditionalFormatting>
  <conditionalFormatting sqref="BB32:BE32">
    <cfRule type="expression" dxfId="95" priority="69">
      <formula>INDIRECT(ADDRESS(ROW(),COLUMN()))=TRUNC(INDIRECT(ADDRESS(ROW(),COLUMN())))</formula>
    </cfRule>
  </conditionalFormatting>
  <conditionalFormatting sqref="BB34:BE34">
    <cfRule type="expression" dxfId="94" priority="68">
      <formula>INDIRECT(ADDRESS(ROW(),COLUMN()))=TRUNC(INDIRECT(ADDRESS(ROW(),COLUMN())))</formula>
    </cfRule>
  </conditionalFormatting>
  <conditionalFormatting sqref="BB36:BE36">
    <cfRule type="expression" dxfId="93" priority="67">
      <formula>INDIRECT(ADDRESS(ROW(),COLUMN()))=TRUNC(INDIRECT(ADDRESS(ROW(),COLUMN())))</formula>
    </cfRule>
  </conditionalFormatting>
  <conditionalFormatting sqref="BB38:BE38">
    <cfRule type="expression" dxfId="92" priority="66">
      <formula>INDIRECT(ADDRESS(ROW(),COLUMN()))=TRUNC(INDIRECT(ADDRESS(ROW(),COLUMN())))</formula>
    </cfRule>
  </conditionalFormatting>
  <conditionalFormatting sqref="BB40:BE40">
    <cfRule type="expression" dxfId="91" priority="65">
      <formula>INDIRECT(ADDRESS(ROW(),COLUMN()))=TRUNC(INDIRECT(ADDRESS(ROW(),COLUMN())))</formula>
    </cfRule>
  </conditionalFormatting>
  <conditionalFormatting sqref="BB42:BE42">
    <cfRule type="expression" dxfId="90" priority="64">
      <formula>INDIRECT(ADDRESS(ROW(),COLUMN()))=TRUNC(INDIRECT(ADDRESS(ROW(),COLUMN())))</formula>
    </cfRule>
  </conditionalFormatting>
  <conditionalFormatting sqref="BB44:BE44">
    <cfRule type="expression" dxfId="89" priority="63">
      <formula>INDIRECT(ADDRESS(ROW(),COLUMN()))=TRUNC(INDIRECT(ADDRESS(ROW(),COLUMN())))</formula>
    </cfRule>
  </conditionalFormatting>
  <conditionalFormatting sqref="BB46:BE46">
    <cfRule type="expression" dxfId="88" priority="62">
      <formula>INDIRECT(ADDRESS(ROW(),COLUMN()))=TRUNC(INDIRECT(ADDRESS(ROW(),COLUMN())))</formula>
    </cfRule>
  </conditionalFormatting>
  <conditionalFormatting sqref="BB48:BE48">
    <cfRule type="expression" dxfId="87" priority="61">
      <formula>INDIRECT(ADDRESS(ROW(),COLUMN()))=TRUNC(INDIRECT(ADDRESS(ROW(),COLUMN())))</formula>
    </cfRule>
  </conditionalFormatting>
  <conditionalFormatting sqref="BB50:BE50">
    <cfRule type="expression" dxfId="86" priority="60">
      <formula>INDIRECT(ADDRESS(ROW(),COLUMN()))=TRUNC(INDIRECT(ADDRESS(ROW(),COLUMN())))</formula>
    </cfRule>
  </conditionalFormatting>
  <conditionalFormatting sqref="BB52:BE52">
    <cfRule type="expression" dxfId="85" priority="59">
      <formula>INDIRECT(ADDRESS(ROW(),COLUMN()))=TRUNC(INDIRECT(ADDRESS(ROW(),COLUMN())))</formula>
    </cfRule>
  </conditionalFormatting>
  <conditionalFormatting sqref="BB54:BE54">
    <cfRule type="expression" dxfId="84" priority="58">
      <formula>INDIRECT(ADDRESS(ROW(),COLUMN()))=TRUNC(INDIRECT(ADDRESS(ROW(),COLUMN())))</formula>
    </cfRule>
  </conditionalFormatting>
  <conditionalFormatting sqref="BB56:BE56">
    <cfRule type="expression" dxfId="83" priority="57">
      <formula>INDIRECT(ADDRESS(ROW(),COLUMN()))=TRUNC(INDIRECT(ADDRESS(ROW(),COLUMN())))</formula>
    </cfRule>
  </conditionalFormatting>
  <conditionalFormatting sqref="BB58:BE58">
    <cfRule type="expression" dxfId="82" priority="56">
      <formula>INDIRECT(ADDRESS(ROW(),COLUMN()))=TRUNC(INDIRECT(ADDRESS(ROW(),COLUMN())))</formula>
    </cfRule>
  </conditionalFormatting>
  <conditionalFormatting sqref="BB60:BE60">
    <cfRule type="expression" dxfId="81" priority="55">
      <formula>INDIRECT(ADDRESS(ROW(),COLUMN()))=TRUNC(INDIRECT(ADDRESS(ROW(),COLUMN())))</formula>
    </cfRule>
  </conditionalFormatting>
  <conditionalFormatting sqref="BB62:BE62">
    <cfRule type="expression" dxfId="80" priority="54">
      <formula>INDIRECT(ADDRESS(ROW(),COLUMN()))=TRUNC(INDIRECT(ADDRESS(ROW(),COLUMN())))</formula>
    </cfRule>
  </conditionalFormatting>
  <conditionalFormatting sqref="BB64:BE64">
    <cfRule type="expression" dxfId="79" priority="53">
      <formula>INDIRECT(ADDRESS(ROW(),COLUMN()))=TRUNC(INDIRECT(ADDRESS(ROW(),COLUMN())))</formula>
    </cfRule>
  </conditionalFormatting>
  <conditionalFormatting sqref="BB66:BE66">
    <cfRule type="expression" dxfId="78" priority="52">
      <formula>INDIRECT(ADDRESS(ROW(),COLUMN()))=TRUNC(INDIRECT(ADDRESS(ROW(),COLUMN())))</formula>
    </cfRule>
  </conditionalFormatting>
  <conditionalFormatting sqref="BB68:BE68">
    <cfRule type="expression" dxfId="77" priority="51">
      <formula>INDIRECT(ADDRESS(ROW(),COLUMN()))=TRUNC(INDIRECT(ADDRESS(ROW(),COLUMN())))</formula>
    </cfRule>
  </conditionalFormatting>
  <conditionalFormatting sqref="BB70:BE70">
    <cfRule type="expression" dxfId="76" priority="50">
      <formula>INDIRECT(ADDRESS(ROW(),COLUMN()))=TRUNC(INDIRECT(ADDRESS(ROW(),COLUMN())))</formula>
    </cfRule>
  </conditionalFormatting>
  <conditionalFormatting sqref="BB72:BE72">
    <cfRule type="expression" dxfId="75" priority="49">
      <formula>INDIRECT(ADDRESS(ROW(),COLUMN()))=TRUNC(INDIRECT(ADDRESS(ROW(),COLUMN())))</formula>
    </cfRule>
  </conditionalFormatting>
  <conditionalFormatting sqref="BB74:BE74">
    <cfRule type="expression" dxfId="74" priority="48">
      <formula>INDIRECT(ADDRESS(ROW(),COLUMN()))=TRUNC(INDIRECT(ADDRESS(ROW(),COLUMN())))</formula>
    </cfRule>
  </conditionalFormatting>
  <conditionalFormatting sqref="BB76:BE76">
    <cfRule type="expression" dxfId="73" priority="41">
      <formula>INDIRECT(ADDRESS(ROW(),COLUMN()))=TRUNC(INDIRECT(ADDRESS(ROW(),COLUMN())))</formula>
    </cfRule>
  </conditionalFormatting>
  <conditionalFormatting sqref="M82:X86">
    <cfRule type="expression" dxfId="72" priority="40">
      <formula>INDIRECT(ADDRESS(ROW(),COLUMN()))=TRUNC(INDIRECT(ADDRESS(ROW(),COLUMN())))</formula>
    </cfRule>
  </conditionalFormatting>
  <conditionalFormatting sqref="AC86:AN86 AG82:AN85">
    <cfRule type="expression" dxfId="71" priority="39">
      <formula>INDIRECT(ADDRESS(ROW(),COLUMN()))=TRUNC(INDIRECT(ADDRESS(ROW(),COLUMN())))</formula>
    </cfRule>
  </conditionalFormatting>
  <conditionalFormatting sqref="K91:N91">
    <cfRule type="expression" dxfId="70" priority="38">
      <formula>INDIRECT(ADDRESS(ROW(),COLUMN()))=TRUNC(INDIRECT(ADDRESS(ROW(),COLUMN())))</formula>
    </cfRule>
  </conditionalFormatting>
  <conditionalFormatting sqref="AA91:AD91">
    <cfRule type="expression" dxfId="69" priority="37">
      <formula>INDIRECT(ADDRESS(ROW(),COLUMN()))=TRUNC(INDIRECT(ADDRESS(ROW(),COLUMN())))</formula>
    </cfRule>
  </conditionalFormatting>
  <conditionalFormatting sqref="AC82:AF85">
    <cfRule type="expression" dxfId="68" priority="36">
      <formula>INDIRECT(ADDRESS(ROW(),COLUMN()))=TRUNC(INDIRECT(ADDRESS(ROW(),COLUMN())))</formula>
    </cfRule>
  </conditionalFormatting>
  <conditionalFormatting sqref="W62:BA62">
    <cfRule type="expression" dxfId="67" priority="8">
      <formula>INDIRECT(ADDRESS(ROW(),COLUMN()))=TRUNC(INDIRECT(ADDRESS(ROW(),COLUMN())))</formula>
    </cfRule>
  </conditionalFormatting>
  <conditionalFormatting sqref="W20:BA20">
    <cfRule type="expression" dxfId="66" priority="29">
      <formula>INDIRECT(ADDRESS(ROW(),COLUMN()))=TRUNC(INDIRECT(ADDRESS(ROW(),COLUMN())))</formula>
    </cfRule>
  </conditionalFormatting>
  <conditionalFormatting sqref="W22:BA22">
    <cfRule type="expression" dxfId="65" priority="28">
      <formula>INDIRECT(ADDRESS(ROW(),COLUMN()))=TRUNC(INDIRECT(ADDRESS(ROW(),COLUMN())))</formula>
    </cfRule>
  </conditionalFormatting>
  <conditionalFormatting sqref="W24:BA24">
    <cfRule type="expression" dxfId="64" priority="27">
      <formula>INDIRECT(ADDRESS(ROW(),COLUMN()))=TRUNC(INDIRECT(ADDRESS(ROW(),COLUMN())))</formula>
    </cfRule>
  </conditionalFormatting>
  <conditionalFormatting sqref="W26:BA26">
    <cfRule type="expression" dxfId="63" priority="26">
      <formula>INDIRECT(ADDRESS(ROW(),COLUMN()))=TRUNC(INDIRECT(ADDRESS(ROW(),COLUMN())))</formula>
    </cfRule>
  </conditionalFormatting>
  <conditionalFormatting sqref="W28:BA28">
    <cfRule type="expression" dxfId="62" priority="25">
      <formula>INDIRECT(ADDRESS(ROW(),COLUMN()))=TRUNC(INDIRECT(ADDRESS(ROW(),COLUMN())))</formula>
    </cfRule>
  </conditionalFormatting>
  <conditionalFormatting sqref="W30:BA30">
    <cfRule type="expression" dxfId="61" priority="24">
      <formula>INDIRECT(ADDRESS(ROW(),COLUMN()))=TRUNC(INDIRECT(ADDRESS(ROW(),COLUMN())))</formula>
    </cfRule>
  </conditionalFormatting>
  <conditionalFormatting sqref="W32:BA32">
    <cfRule type="expression" dxfId="60" priority="23">
      <formula>INDIRECT(ADDRESS(ROW(),COLUMN()))=TRUNC(INDIRECT(ADDRESS(ROW(),COLUMN())))</formula>
    </cfRule>
  </conditionalFormatting>
  <conditionalFormatting sqref="W34:BA34">
    <cfRule type="expression" dxfId="59" priority="22">
      <formula>INDIRECT(ADDRESS(ROW(),COLUMN()))=TRUNC(INDIRECT(ADDRESS(ROW(),COLUMN())))</formula>
    </cfRule>
  </conditionalFormatting>
  <conditionalFormatting sqref="W36:BA36">
    <cfRule type="expression" dxfId="58" priority="21">
      <formula>INDIRECT(ADDRESS(ROW(),COLUMN()))=TRUNC(INDIRECT(ADDRESS(ROW(),COLUMN())))</formula>
    </cfRule>
  </conditionalFormatting>
  <conditionalFormatting sqref="W38:BA38">
    <cfRule type="expression" dxfId="57" priority="20">
      <formula>INDIRECT(ADDRESS(ROW(),COLUMN()))=TRUNC(INDIRECT(ADDRESS(ROW(),COLUMN())))</formula>
    </cfRule>
  </conditionalFormatting>
  <conditionalFormatting sqref="W40:BA40">
    <cfRule type="expression" dxfId="56" priority="19">
      <formula>INDIRECT(ADDRESS(ROW(),COLUMN()))=TRUNC(INDIRECT(ADDRESS(ROW(),COLUMN())))</formula>
    </cfRule>
  </conditionalFormatting>
  <conditionalFormatting sqref="W42:BA42">
    <cfRule type="expression" dxfId="55" priority="18">
      <formula>INDIRECT(ADDRESS(ROW(),COLUMN()))=TRUNC(INDIRECT(ADDRESS(ROW(),COLUMN())))</formula>
    </cfRule>
  </conditionalFormatting>
  <conditionalFormatting sqref="W44:BA44">
    <cfRule type="expression" dxfId="54" priority="17">
      <formula>INDIRECT(ADDRESS(ROW(),COLUMN()))=TRUNC(INDIRECT(ADDRESS(ROW(),COLUMN())))</formula>
    </cfRule>
  </conditionalFormatting>
  <conditionalFormatting sqref="W46:BA46">
    <cfRule type="expression" dxfId="53" priority="16">
      <formula>INDIRECT(ADDRESS(ROW(),COLUMN()))=TRUNC(INDIRECT(ADDRESS(ROW(),COLUMN())))</formula>
    </cfRule>
  </conditionalFormatting>
  <conditionalFormatting sqref="W48:BA48">
    <cfRule type="expression" dxfId="52" priority="15">
      <formula>INDIRECT(ADDRESS(ROW(),COLUMN()))=TRUNC(INDIRECT(ADDRESS(ROW(),COLUMN())))</formula>
    </cfRule>
  </conditionalFormatting>
  <conditionalFormatting sqref="W50:BA50">
    <cfRule type="expression" dxfId="51" priority="14">
      <formula>INDIRECT(ADDRESS(ROW(),COLUMN()))=TRUNC(INDIRECT(ADDRESS(ROW(),COLUMN())))</formula>
    </cfRule>
  </conditionalFormatting>
  <conditionalFormatting sqref="W52:BA52">
    <cfRule type="expression" dxfId="50" priority="13">
      <formula>INDIRECT(ADDRESS(ROW(),COLUMN()))=TRUNC(INDIRECT(ADDRESS(ROW(),COLUMN())))</formula>
    </cfRule>
  </conditionalFormatting>
  <conditionalFormatting sqref="W54:BA54">
    <cfRule type="expression" dxfId="49" priority="12">
      <formula>INDIRECT(ADDRESS(ROW(),COLUMN()))=TRUNC(INDIRECT(ADDRESS(ROW(),COLUMN())))</formula>
    </cfRule>
  </conditionalFormatting>
  <conditionalFormatting sqref="W56:BA56">
    <cfRule type="expression" dxfId="48" priority="11">
      <formula>INDIRECT(ADDRESS(ROW(),COLUMN()))=TRUNC(INDIRECT(ADDRESS(ROW(),COLUMN())))</formula>
    </cfRule>
  </conditionalFormatting>
  <conditionalFormatting sqref="W58:BA58">
    <cfRule type="expression" dxfId="47" priority="10">
      <formula>INDIRECT(ADDRESS(ROW(),COLUMN()))=TRUNC(INDIRECT(ADDRESS(ROW(),COLUMN())))</formula>
    </cfRule>
  </conditionalFormatting>
  <conditionalFormatting sqref="W60:BA60">
    <cfRule type="expression" dxfId="46" priority="9">
      <formula>INDIRECT(ADDRESS(ROW(),COLUMN()))=TRUNC(INDIRECT(ADDRESS(ROW(),COLUMN())))</formula>
    </cfRule>
  </conditionalFormatting>
  <conditionalFormatting sqref="W64:BA64">
    <cfRule type="expression" dxfId="45" priority="7">
      <formula>INDIRECT(ADDRESS(ROW(),COLUMN()))=TRUNC(INDIRECT(ADDRESS(ROW(),COLUMN())))</formula>
    </cfRule>
  </conditionalFormatting>
  <conditionalFormatting sqref="W66:BA66">
    <cfRule type="expression" dxfId="44" priority="6">
      <formula>INDIRECT(ADDRESS(ROW(),COLUMN()))=TRUNC(INDIRECT(ADDRESS(ROW(),COLUMN())))</formula>
    </cfRule>
  </conditionalFormatting>
  <conditionalFormatting sqref="W68:BA68">
    <cfRule type="expression" dxfId="43" priority="5">
      <formula>INDIRECT(ADDRESS(ROW(),COLUMN()))=TRUNC(INDIRECT(ADDRESS(ROW(),COLUMN())))</formula>
    </cfRule>
  </conditionalFormatting>
  <conditionalFormatting sqref="W70:BA70">
    <cfRule type="expression" dxfId="42" priority="4">
      <formula>INDIRECT(ADDRESS(ROW(),COLUMN()))=TRUNC(INDIRECT(ADDRESS(ROW(),COLUMN())))</formula>
    </cfRule>
  </conditionalFormatting>
  <conditionalFormatting sqref="W72:BA72">
    <cfRule type="expression" dxfId="41" priority="3">
      <formula>INDIRECT(ADDRESS(ROW(),COLUMN()))=TRUNC(INDIRECT(ADDRESS(ROW(),COLUMN())))</formula>
    </cfRule>
  </conditionalFormatting>
  <conditionalFormatting sqref="W74:BA74">
    <cfRule type="expression" dxfId="40" priority="2">
      <formula>INDIRECT(ADDRESS(ROW(),COLUMN()))=TRUNC(INDIRECT(ADDRESS(ROW(),COLUMN())))</formula>
    </cfRule>
  </conditionalFormatting>
  <conditionalFormatting sqref="W76:BA76">
    <cfRule type="expression" dxfId="39" priority="1">
      <formula>INDIRECT(ADDRESS(ROW(),COLUMN()))=TRUNC(INDIRECT(ADDRESS(ROW(),COLUMN())))</formula>
    </cfRule>
  </conditionalFormatting>
  <dataValidations count="10">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DropDown="0" showInputMessage="1" showErrorMessage="1" sqref="R88:S88">
      <formula1>"週,暦月"</formula1>
    </dataValidation>
    <dataValidation type="list" allowBlank="1" showDropDown="0" showInputMessage="1" showErrorMessage="0" sqref="C17:D76">
      <formula1>職種</formula1>
    </dataValidation>
    <dataValidation type="list" errorStyle="warning" allowBlank="1" showDropDown="0" showInputMessage="1" showErrorMessage="0" error="リストにない場合のみ、入力してください。" sqref="K17:N76">
      <formula1>INDIRECT(C17)</formula1>
    </dataValidation>
    <dataValidation type="list" allowBlank="1" showDropDown="0" showInputMessage="1" showErrorMessage="0" sqref="I17:J76">
      <formula1>"A, B, C, D"</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zoomScale="75" zoomScaleNormal="75" workbookViewId="0">
      <selection activeCell="J15" sqref="J15"/>
    </sheetView>
  </sheetViews>
  <sheetFormatPr defaultRowHeight="25.5"/>
  <cols>
    <col min="1" max="1" width="1.625" style="273" customWidth="1"/>
    <col min="2" max="2" width="5.625" style="274" customWidth="1"/>
    <col min="3" max="3" width="10.625" style="274" customWidth="1"/>
    <col min="4" max="4" width="10.625" style="274" hidden="1" customWidth="1"/>
    <col min="5" max="5" width="3.375" style="274" bestFit="1" customWidth="1"/>
    <col min="6" max="6" width="15.625" style="273" customWidth="1"/>
    <col min="7" max="7" width="3.375" style="273" bestFit="1" customWidth="1"/>
    <col min="8" max="8" width="15.625" style="273" customWidth="1"/>
    <col min="9" max="9" width="3.375" style="273" bestFit="1" customWidth="1"/>
    <col min="10" max="10" width="15.625" style="274" customWidth="1"/>
    <col min="11" max="11" width="3.375" style="273" bestFit="1" customWidth="1"/>
    <col min="12" max="12" width="15.625" style="273" customWidth="1"/>
    <col min="13" max="13" width="3.375" style="273" customWidth="1"/>
    <col min="14" max="14" width="50.625" style="273" customWidth="1"/>
    <col min="15" max="16384" width="9" style="273" customWidth="1"/>
  </cols>
  <sheetData>
    <row r="1" spans="2:14">
      <c r="B1" s="275" t="s">
        <v>58</v>
      </c>
    </row>
    <row r="2" spans="2:14">
      <c r="B2" s="276" t="s">
        <v>27</v>
      </c>
      <c r="F2" s="277"/>
      <c r="G2" s="288"/>
      <c r="H2" s="288"/>
      <c r="I2" s="288"/>
      <c r="J2" s="284"/>
      <c r="K2" s="288"/>
      <c r="L2" s="288"/>
    </row>
    <row r="3" spans="2:14">
      <c r="B3" s="277" t="s">
        <v>153</v>
      </c>
      <c r="F3" s="284" t="s">
        <v>199</v>
      </c>
      <c r="G3" s="288"/>
      <c r="H3" s="288"/>
      <c r="I3" s="288"/>
      <c r="J3" s="284"/>
      <c r="K3" s="288"/>
      <c r="L3" s="288"/>
    </row>
    <row r="4" spans="2:14">
      <c r="B4" s="276"/>
      <c r="F4" s="285" t="s">
        <v>59</v>
      </c>
      <c r="G4" s="285"/>
      <c r="H4" s="285"/>
      <c r="I4" s="285"/>
      <c r="J4" s="285"/>
      <c r="K4" s="285"/>
      <c r="L4" s="285"/>
      <c r="N4" s="285" t="s">
        <v>202</v>
      </c>
    </row>
    <row r="5" spans="2:14">
      <c r="B5" s="274" t="s">
        <v>45</v>
      </c>
      <c r="C5" s="274" t="s">
        <v>20</v>
      </c>
      <c r="F5" s="274" t="s">
        <v>203</v>
      </c>
      <c r="G5" s="274"/>
      <c r="H5" s="274" t="s">
        <v>72</v>
      </c>
      <c r="J5" s="274" t="s">
        <v>62</v>
      </c>
      <c r="L5" s="274" t="s">
        <v>59</v>
      </c>
      <c r="N5" s="285"/>
    </row>
    <row r="6" spans="2:14">
      <c r="B6" s="278">
        <v>1</v>
      </c>
      <c r="C6" s="279" t="s">
        <v>65</v>
      </c>
      <c r="D6" s="283" t="str">
        <f t="shared" ref="D6:D38" si="0">C6</f>
        <v>a</v>
      </c>
      <c r="E6" s="278" t="s">
        <v>39</v>
      </c>
      <c r="F6" s="286">
        <v>0.29166666666666669</v>
      </c>
      <c r="G6" s="278" t="s">
        <v>40</v>
      </c>
      <c r="H6" s="286">
        <v>0.66666666666666663</v>
      </c>
      <c r="I6" s="289" t="s">
        <v>64</v>
      </c>
      <c r="J6" s="286">
        <v>4.1666666666666664e-002</v>
      </c>
      <c r="K6" s="290" t="s">
        <v>8</v>
      </c>
      <c r="L6" s="285">
        <f t="shared" ref="L6:L22" si="1">IF(OR(F6="",H6=""),"",(H6+IF(F6&gt;H6,1,0)-F6-J6)*24)</f>
        <v>7.9999999999999982</v>
      </c>
      <c r="N6" s="291"/>
    </row>
    <row r="7" spans="2:14">
      <c r="B7" s="278">
        <v>2</v>
      </c>
      <c r="C7" s="279" t="s">
        <v>69</v>
      </c>
      <c r="D7" s="283" t="str">
        <f t="shared" si="0"/>
        <v>b</v>
      </c>
      <c r="E7" s="278" t="s">
        <v>39</v>
      </c>
      <c r="F7" s="286">
        <v>0.375</v>
      </c>
      <c r="G7" s="278" t="s">
        <v>40</v>
      </c>
      <c r="H7" s="286">
        <v>0.75</v>
      </c>
      <c r="I7" s="289" t="s">
        <v>64</v>
      </c>
      <c r="J7" s="286">
        <v>4.1666666666666664e-002</v>
      </c>
      <c r="K7" s="290" t="s">
        <v>8</v>
      </c>
      <c r="L7" s="285">
        <f t="shared" si="1"/>
        <v>8</v>
      </c>
      <c r="N7" s="291"/>
    </row>
    <row r="8" spans="2:14">
      <c r="B8" s="278">
        <v>3</v>
      </c>
      <c r="C8" s="279" t="s">
        <v>41</v>
      </c>
      <c r="D8" s="283" t="str">
        <f t="shared" si="0"/>
        <v>c</v>
      </c>
      <c r="E8" s="278" t="s">
        <v>39</v>
      </c>
      <c r="F8" s="286">
        <v>0.41666666666666669</v>
      </c>
      <c r="G8" s="278" t="s">
        <v>40</v>
      </c>
      <c r="H8" s="286">
        <v>0.79166666666666663</v>
      </c>
      <c r="I8" s="289" t="s">
        <v>64</v>
      </c>
      <c r="J8" s="286">
        <v>4.1666666666666664e-002</v>
      </c>
      <c r="K8" s="290" t="s">
        <v>8</v>
      </c>
      <c r="L8" s="285">
        <f t="shared" si="1"/>
        <v>7.9999999999999982</v>
      </c>
      <c r="N8" s="291"/>
    </row>
    <row r="9" spans="2:14">
      <c r="B9" s="278">
        <v>4</v>
      </c>
      <c r="C9" s="279" t="s">
        <v>70</v>
      </c>
      <c r="D9" s="283" t="str">
        <f t="shared" si="0"/>
        <v>d</v>
      </c>
      <c r="E9" s="278" t="s">
        <v>39</v>
      </c>
      <c r="F9" s="286">
        <v>0.5</v>
      </c>
      <c r="G9" s="278" t="s">
        <v>40</v>
      </c>
      <c r="H9" s="286">
        <v>0.875</v>
      </c>
      <c r="I9" s="289" t="s">
        <v>64</v>
      </c>
      <c r="J9" s="286">
        <v>4.1666666666666664e-002</v>
      </c>
      <c r="K9" s="290" t="s">
        <v>8</v>
      </c>
      <c r="L9" s="285">
        <f t="shared" si="1"/>
        <v>8</v>
      </c>
      <c r="N9" s="291"/>
    </row>
    <row r="10" spans="2:14">
      <c r="B10" s="278">
        <v>5</v>
      </c>
      <c r="C10" s="279" t="s">
        <v>73</v>
      </c>
      <c r="D10" s="283" t="str">
        <f t="shared" si="0"/>
        <v>e</v>
      </c>
      <c r="E10" s="278" t="s">
        <v>39</v>
      </c>
      <c r="F10" s="286">
        <v>0.375</v>
      </c>
      <c r="G10" s="278" t="s">
        <v>40</v>
      </c>
      <c r="H10" s="286">
        <v>0.54166666666666663</v>
      </c>
      <c r="I10" s="289" t="s">
        <v>64</v>
      </c>
      <c r="J10" s="286">
        <v>0</v>
      </c>
      <c r="K10" s="290" t="s">
        <v>8</v>
      </c>
      <c r="L10" s="285">
        <f t="shared" si="1"/>
        <v>3.9999999999999991</v>
      </c>
      <c r="N10" s="291"/>
    </row>
    <row r="11" spans="2:14">
      <c r="B11" s="278">
        <v>6</v>
      </c>
      <c r="C11" s="279" t="s">
        <v>74</v>
      </c>
      <c r="D11" s="283" t="str">
        <f t="shared" si="0"/>
        <v>f</v>
      </c>
      <c r="E11" s="278" t="s">
        <v>39</v>
      </c>
      <c r="F11" s="286">
        <v>0.54166666666666663</v>
      </c>
      <c r="G11" s="278" t="s">
        <v>40</v>
      </c>
      <c r="H11" s="286">
        <v>0.75</v>
      </c>
      <c r="I11" s="289" t="s">
        <v>64</v>
      </c>
      <c r="J11" s="286">
        <v>4.1666666666666664e-002</v>
      </c>
      <c r="K11" s="290" t="s">
        <v>8</v>
      </c>
      <c r="L11" s="285">
        <f t="shared" si="1"/>
        <v>4.0000000000000009</v>
      </c>
      <c r="N11" s="291"/>
    </row>
    <row r="12" spans="2:14">
      <c r="B12" s="278">
        <v>7</v>
      </c>
      <c r="C12" s="279" t="s">
        <v>63</v>
      </c>
      <c r="D12" s="283" t="str">
        <f t="shared" si="0"/>
        <v>g</v>
      </c>
      <c r="E12" s="278" t="s">
        <v>39</v>
      </c>
      <c r="F12" s="286">
        <v>0.58333333333333337</v>
      </c>
      <c r="G12" s="278" t="s">
        <v>40</v>
      </c>
      <c r="H12" s="286">
        <v>0.83333333333333337</v>
      </c>
      <c r="I12" s="289" t="s">
        <v>64</v>
      </c>
      <c r="J12" s="286">
        <v>0</v>
      </c>
      <c r="K12" s="290" t="s">
        <v>8</v>
      </c>
      <c r="L12" s="285">
        <f t="shared" si="1"/>
        <v>6</v>
      </c>
      <c r="N12" s="291"/>
    </row>
    <row r="13" spans="2:14">
      <c r="B13" s="278">
        <v>8</v>
      </c>
      <c r="C13" s="279" t="s">
        <v>60</v>
      </c>
      <c r="D13" s="283" t="str">
        <f t="shared" si="0"/>
        <v>h</v>
      </c>
      <c r="E13" s="278" t="s">
        <v>39</v>
      </c>
      <c r="F13" s="286">
        <v>0.66666666666666663</v>
      </c>
      <c r="G13" s="278" t="s">
        <v>40</v>
      </c>
      <c r="H13" s="286">
        <v>1</v>
      </c>
      <c r="I13" s="289" t="s">
        <v>64</v>
      </c>
      <c r="J13" s="286">
        <v>0</v>
      </c>
      <c r="K13" s="290" t="s">
        <v>8</v>
      </c>
      <c r="L13" s="285">
        <f t="shared" si="1"/>
        <v>8</v>
      </c>
      <c r="N13" s="291" t="s">
        <v>189</v>
      </c>
    </row>
    <row r="14" spans="2:14">
      <c r="B14" s="278">
        <v>9</v>
      </c>
      <c r="C14" s="279" t="s">
        <v>77</v>
      </c>
      <c r="D14" s="283" t="str">
        <f t="shared" si="0"/>
        <v>i</v>
      </c>
      <c r="E14" s="278" t="s">
        <v>39</v>
      </c>
      <c r="F14" s="286">
        <v>0</v>
      </c>
      <c r="G14" s="278" t="s">
        <v>40</v>
      </c>
      <c r="H14" s="286">
        <v>0.375</v>
      </c>
      <c r="I14" s="289" t="s">
        <v>64</v>
      </c>
      <c r="J14" s="286">
        <v>4.1666666666666664e-002</v>
      </c>
      <c r="K14" s="290" t="s">
        <v>8</v>
      </c>
      <c r="L14" s="285">
        <f t="shared" si="1"/>
        <v>8</v>
      </c>
      <c r="N14" s="291" t="s">
        <v>113</v>
      </c>
    </row>
    <row r="15" spans="2:14">
      <c r="B15" s="278">
        <v>10</v>
      </c>
      <c r="C15" s="279" t="s">
        <v>67</v>
      </c>
      <c r="D15" s="283" t="str">
        <f t="shared" si="0"/>
        <v>j</v>
      </c>
      <c r="E15" s="278" t="s">
        <v>39</v>
      </c>
      <c r="F15" s="286"/>
      <c r="G15" s="278" t="s">
        <v>40</v>
      </c>
      <c r="H15" s="286"/>
      <c r="I15" s="289" t="s">
        <v>64</v>
      </c>
      <c r="J15" s="286">
        <v>0</v>
      </c>
      <c r="K15" s="290" t="s">
        <v>8</v>
      </c>
      <c r="L15" s="285" t="str">
        <f t="shared" si="1"/>
        <v/>
      </c>
      <c r="N15" s="291"/>
    </row>
    <row r="16" spans="2:14">
      <c r="B16" s="278">
        <v>11</v>
      </c>
      <c r="C16" s="279" t="s">
        <v>81</v>
      </c>
      <c r="D16" s="283" t="str">
        <f t="shared" si="0"/>
        <v>k</v>
      </c>
      <c r="E16" s="278" t="s">
        <v>39</v>
      </c>
      <c r="F16" s="286"/>
      <c r="G16" s="278" t="s">
        <v>40</v>
      </c>
      <c r="H16" s="286"/>
      <c r="I16" s="289" t="s">
        <v>64</v>
      </c>
      <c r="J16" s="286">
        <v>0</v>
      </c>
      <c r="K16" s="290" t="s">
        <v>8</v>
      </c>
      <c r="L16" s="285" t="str">
        <f t="shared" si="1"/>
        <v/>
      </c>
      <c r="N16" s="291"/>
    </row>
    <row r="17" spans="2:14">
      <c r="B17" s="278">
        <v>12</v>
      </c>
      <c r="C17" s="279" t="s">
        <v>11</v>
      </c>
      <c r="D17" s="283" t="str">
        <f t="shared" si="0"/>
        <v>l</v>
      </c>
      <c r="E17" s="278" t="s">
        <v>39</v>
      </c>
      <c r="F17" s="286"/>
      <c r="G17" s="278" t="s">
        <v>40</v>
      </c>
      <c r="H17" s="286"/>
      <c r="I17" s="289" t="s">
        <v>64</v>
      </c>
      <c r="J17" s="286">
        <v>0</v>
      </c>
      <c r="K17" s="290" t="s">
        <v>8</v>
      </c>
      <c r="L17" s="285" t="str">
        <f t="shared" si="1"/>
        <v/>
      </c>
      <c r="N17" s="291"/>
    </row>
    <row r="18" spans="2:14">
      <c r="B18" s="278">
        <v>13</v>
      </c>
      <c r="C18" s="279" t="s">
        <v>83</v>
      </c>
      <c r="D18" s="283" t="str">
        <f t="shared" si="0"/>
        <v>m</v>
      </c>
      <c r="E18" s="278" t="s">
        <v>39</v>
      </c>
      <c r="F18" s="286"/>
      <c r="G18" s="278" t="s">
        <v>40</v>
      </c>
      <c r="H18" s="286"/>
      <c r="I18" s="289" t="s">
        <v>64</v>
      </c>
      <c r="J18" s="286">
        <v>0</v>
      </c>
      <c r="K18" s="290" t="s">
        <v>8</v>
      </c>
      <c r="L18" s="285" t="str">
        <f t="shared" si="1"/>
        <v/>
      </c>
      <c r="N18" s="291"/>
    </row>
    <row r="19" spans="2:14">
      <c r="B19" s="278">
        <v>14</v>
      </c>
      <c r="C19" s="279" t="s">
        <v>78</v>
      </c>
      <c r="D19" s="283" t="str">
        <f t="shared" si="0"/>
        <v>n</v>
      </c>
      <c r="E19" s="278" t="s">
        <v>39</v>
      </c>
      <c r="F19" s="286"/>
      <c r="G19" s="278" t="s">
        <v>40</v>
      </c>
      <c r="H19" s="286"/>
      <c r="I19" s="289" t="s">
        <v>64</v>
      </c>
      <c r="J19" s="286">
        <v>0</v>
      </c>
      <c r="K19" s="290" t="s">
        <v>8</v>
      </c>
      <c r="L19" s="285" t="str">
        <f t="shared" si="1"/>
        <v/>
      </c>
      <c r="N19" s="291"/>
    </row>
    <row r="20" spans="2:14">
      <c r="B20" s="278">
        <v>15</v>
      </c>
      <c r="C20" s="279" t="s">
        <v>84</v>
      </c>
      <c r="D20" s="283" t="str">
        <f t="shared" si="0"/>
        <v>o</v>
      </c>
      <c r="E20" s="278" t="s">
        <v>39</v>
      </c>
      <c r="F20" s="286"/>
      <c r="G20" s="278" t="s">
        <v>40</v>
      </c>
      <c r="H20" s="286"/>
      <c r="I20" s="289" t="s">
        <v>64</v>
      </c>
      <c r="J20" s="286">
        <v>0</v>
      </c>
      <c r="K20" s="290" t="s">
        <v>8</v>
      </c>
      <c r="L20" s="285" t="str">
        <f t="shared" si="1"/>
        <v/>
      </c>
      <c r="N20" s="291"/>
    </row>
    <row r="21" spans="2:14">
      <c r="B21" s="278">
        <v>16</v>
      </c>
      <c r="C21" s="279" t="s">
        <v>86</v>
      </c>
      <c r="D21" s="283" t="str">
        <f t="shared" si="0"/>
        <v>p</v>
      </c>
      <c r="E21" s="278" t="s">
        <v>39</v>
      </c>
      <c r="F21" s="286"/>
      <c r="G21" s="278" t="s">
        <v>40</v>
      </c>
      <c r="H21" s="286"/>
      <c r="I21" s="289" t="s">
        <v>64</v>
      </c>
      <c r="J21" s="286">
        <v>0</v>
      </c>
      <c r="K21" s="290" t="s">
        <v>8</v>
      </c>
      <c r="L21" s="285" t="str">
        <f t="shared" si="1"/>
        <v/>
      </c>
      <c r="N21" s="291"/>
    </row>
    <row r="22" spans="2:14">
      <c r="B22" s="278">
        <v>17</v>
      </c>
      <c r="C22" s="279" t="s">
        <v>25</v>
      </c>
      <c r="D22" s="283" t="str">
        <f t="shared" si="0"/>
        <v>q</v>
      </c>
      <c r="E22" s="278" t="s">
        <v>39</v>
      </c>
      <c r="F22" s="286"/>
      <c r="G22" s="278" t="s">
        <v>40</v>
      </c>
      <c r="H22" s="286"/>
      <c r="I22" s="289" t="s">
        <v>64</v>
      </c>
      <c r="J22" s="286">
        <v>0</v>
      </c>
      <c r="K22" s="290" t="s">
        <v>8</v>
      </c>
      <c r="L22" s="285" t="str">
        <f t="shared" si="1"/>
        <v/>
      </c>
      <c r="N22" s="291"/>
    </row>
    <row r="23" spans="2:14">
      <c r="B23" s="278">
        <v>18</v>
      </c>
      <c r="C23" s="279" t="s">
        <v>6</v>
      </c>
      <c r="D23" s="283" t="str">
        <f t="shared" si="0"/>
        <v>r</v>
      </c>
      <c r="E23" s="278" t="s">
        <v>39</v>
      </c>
      <c r="F23" s="287"/>
      <c r="G23" s="278" t="s">
        <v>40</v>
      </c>
      <c r="H23" s="287"/>
      <c r="I23" s="289" t="s">
        <v>64</v>
      </c>
      <c r="J23" s="287"/>
      <c r="K23" s="290" t="s">
        <v>8</v>
      </c>
      <c r="L23" s="279">
        <v>1</v>
      </c>
      <c r="N23" s="291"/>
    </row>
    <row r="24" spans="2:14">
      <c r="B24" s="278">
        <v>19</v>
      </c>
      <c r="C24" s="279" t="s">
        <v>66</v>
      </c>
      <c r="D24" s="283" t="str">
        <f t="shared" si="0"/>
        <v>s</v>
      </c>
      <c r="E24" s="278" t="s">
        <v>39</v>
      </c>
      <c r="F24" s="287"/>
      <c r="G24" s="278" t="s">
        <v>40</v>
      </c>
      <c r="H24" s="287"/>
      <c r="I24" s="289" t="s">
        <v>64</v>
      </c>
      <c r="J24" s="287"/>
      <c r="K24" s="290" t="s">
        <v>8</v>
      </c>
      <c r="L24" s="279">
        <v>2</v>
      </c>
      <c r="N24" s="291"/>
    </row>
    <row r="25" spans="2:14">
      <c r="B25" s="278">
        <v>20</v>
      </c>
      <c r="C25" s="279" t="s">
        <v>87</v>
      </c>
      <c r="D25" s="283" t="str">
        <f t="shared" si="0"/>
        <v>t</v>
      </c>
      <c r="E25" s="278" t="s">
        <v>39</v>
      </c>
      <c r="F25" s="287"/>
      <c r="G25" s="278" t="s">
        <v>40</v>
      </c>
      <c r="H25" s="287"/>
      <c r="I25" s="289" t="s">
        <v>64</v>
      </c>
      <c r="J25" s="287"/>
      <c r="K25" s="290" t="s">
        <v>8</v>
      </c>
      <c r="L25" s="279">
        <v>3</v>
      </c>
      <c r="N25" s="291"/>
    </row>
    <row r="26" spans="2:14">
      <c r="B26" s="278">
        <v>21</v>
      </c>
      <c r="C26" s="279" t="s">
        <v>26</v>
      </c>
      <c r="D26" s="283" t="str">
        <f t="shared" si="0"/>
        <v>u</v>
      </c>
      <c r="E26" s="278" t="s">
        <v>39</v>
      </c>
      <c r="F26" s="287"/>
      <c r="G26" s="278" t="s">
        <v>40</v>
      </c>
      <c r="H26" s="287"/>
      <c r="I26" s="289" t="s">
        <v>64</v>
      </c>
      <c r="J26" s="287"/>
      <c r="K26" s="290" t="s">
        <v>8</v>
      </c>
      <c r="L26" s="279">
        <v>4</v>
      </c>
      <c r="N26" s="291"/>
    </row>
    <row r="27" spans="2:14">
      <c r="B27" s="278">
        <v>22</v>
      </c>
      <c r="C27" s="279" t="s">
        <v>44</v>
      </c>
      <c r="D27" s="283" t="str">
        <f t="shared" si="0"/>
        <v>v</v>
      </c>
      <c r="E27" s="278" t="s">
        <v>39</v>
      </c>
      <c r="F27" s="287"/>
      <c r="G27" s="278" t="s">
        <v>40</v>
      </c>
      <c r="H27" s="287"/>
      <c r="I27" s="289" t="s">
        <v>64</v>
      </c>
      <c r="J27" s="287"/>
      <c r="K27" s="290" t="s">
        <v>8</v>
      </c>
      <c r="L27" s="279">
        <v>5</v>
      </c>
      <c r="N27" s="291"/>
    </row>
    <row r="28" spans="2:14">
      <c r="B28" s="278">
        <v>23</v>
      </c>
      <c r="C28" s="279" t="s">
        <v>79</v>
      </c>
      <c r="D28" s="283" t="str">
        <f t="shared" si="0"/>
        <v>w</v>
      </c>
      <c r="E28" s="278" t="s">
        <v>39</v>
      </c>
      <c r="F28" s="287"/>
      <c r="G28" s="278" t="s">
        <v>40</v>
      </c>
      <c r="H28" s="287"/>
      <c r="I28" s="289" t="s">
        <v>64</v>
      </c>
      <c r="J28" s="287"/>
      <c r="K28" s="290" t="s">
        <v>8</v>
      </c>
      <c r="L28" s="279">
        <v>6</v>
      </c>
      <c r="N28" s="291"/>
    </row>
    <row r="29" spans="2:14">
      <c r="B29" s="278">
        <v>24</v>
      </c>
      <c r="C29" s="279" t="s">
        <v>30</v>
      </c>
      <c r="D29" s="283" t="str">
        <f t="shared" si="0"/>
        <v>x</v>
      </c>
      <c r="E29" s="278" t="s">
        <v>39</v>
      </c>
      <c r="F29" s="287"/>
      <c r="G29" s="278" t="s">
        <v>40</v>
      </c>
      <c r="H29" s="287"/>
      <c r="I29" s="289" t="s">
        <v>64</v>
      </c>
      <c r="J29" s="287"/>
      <c r="K29" s="290" t="s">
        <v>8</v>
      </c>
      <c r="L29" s="279">
        <v>7</v>
      </c>
      <c r="N29" s="291"/>
    </row>
    <row r="30" spans="2:14">
      <c r="B30" s="278">
        <v>25</v>
      </c>
      <c r="C30" s="279" t="s">
        <v>49</v>
      </c>
      <c r="D30" s="283" t="str">
        <f t="shared" si="0"/>
        <v>y</v>
      </c>
      <c r="E30" s="278" t="s">
        <v>39</v>
      </c>
      <c r="F30" s="287"/>
      <c r="G30" s="278" t="s">
        <v>40</v>
      </c>
      <c r="H30" s="287"/>
      <c r="I30" s="289" t="s">
        <v>64</v>
      </c>
      <c r="J30" s="287"/>
      <c r="K30" s="290" t="s">
        <v>8</v>
      </c>
      <c r="L30" s="279">
        <v>8</v>
      </c>
      <c r="N30" s="291"/>
    </row>
    <row r="31" spans="2:14">
      <c r="B31" s="278">
        <v>26</v>
      </c>
      <c r="C31" s="279" t="s">
        <v>88</v>
      </c>
      <c r="D31" s="283" t="str">
        <f t="shared" si="0"/>
        <v>z</v>
      </c>
      <c r="E31" s="278" t="s">
        <v>39</v>
      </c>
      <c r="F31" s="287"/>
      <c r="G31" s="278" t="s">
        <v>40</v>
      </c>
      <c r="H31" s="287"/>
      <c r="I31" s="289" t="s">
        <v>64</v>
      </c>
      <c r="J31" s="287"/>
      <c r="K31" s="290" t="s">
        <v>8</v>
      </c>
      <c r="L31" s="279">
        <v>1</v>
      </c>
      <c r="N31" s="291"/>
    </row>
    <row r="32" spans="2:14">
      <c r="B32" s="278">
        <v>27</v>
      </c>
      <c r="C32" s="279" t="s">
        <v>30</v>
      </c>
      <c r="D32" s="283" t="str">
        <f t="shared" si="0"/>
        <v>x</v>
      </c>
      <c r="E32" s="278" t="s">
        <v>39</v>
      </c>
      <c r="F32" s="287"/>
      <c r="G32" s="278" t="s">
        <v>40</v>
      </c>
      <c r="H32" s="287"/>
      <c r="I32" s="289" t="s">
        <v>64</v>
      </c>
      <c r="J32" s="287"/>
      <c r="K32" s="290" t="s">
        <v>8</v>
      </c>
      <c r="L32" s="279">
        <v>2</v>
      </c>
      <c r="N32" s="291"/>
    </row>
    <row r="33" spans="2:14">
      <c r="B33" s="278">
        <v>28</v>
      </c>
      <c r="C33" s="279" t="s">
        <v>89</v>
      </c>
      <c r="D33" s="283" t="str">
        <f t="shared" si="0"/>
        <v>aa</v>
      </c>
      <c r="E33" s="278" t="s">
        <v>39</v>
      </c>
      <c r="F33" s="287"/>
      <c r="G33" s="278" t="s">
        <v>40</v>
      </c>
      <c r="H33" s="287"/>
      <c r="I33" s="289" t="s">
        <v>64</v>
      </c>
      <c r="J33" s="287"/>
      <c r="K33" s="290" t="s">
        <v>8</v>
      </c>
      <c r="L33" s="279">
        <v>3</v>
      </c>
      <c r="N33" s="291"/>
    </row>
    <row r="34" spans="2:14">
      <c r="B34" s="278">
        <v>29</v>
      </c>
      <c r="C34" s="279" t="s">
        <v>91</v>
      </c>
      <c r="D34" s="283" t="str">
        <f t="shared" si="0"/>
        <v>ab</v>
      </c>
      <c r="E34" s="278" t="s">
        <v>39</v>
      </c>
      <c r="F34" s="287"/>
      <c r="G34" s="278" t="s">
        <v>40</v>
      </c>
      <c r="H34" s="287"/>
      <c r="I34" s="289" t="s">
        <v>64</v>
      </c>
      <c r="J34" s="287"/>
      <c r="K34" s="290" t="s">
        <v>8</v>
      </c>
      <c r="L34" s="279">
        <v>4</v>
      </c>
      <c r="N34" s="291"/>
    </row>
    <row r="35" spans="2:14">
      <c r="B35" s="278">
        <v>30</v>
      </c>
      <c r="C35" s="279" t="s">
        <v>92</v>
      </c>
      <c r="D35" s="283" t="str">
        <f t="shared" si="0"/>
        <v>ac</v>
      </c>
      <c r="E35" s="278" t="s">
        <v>39</v>
      </c>
      <c r="F35" s="287"/>
      <c r="G35" s="278" t="s">
        <v>40</v>
      </c>
      <c r="H35" s="287"/>
      <c r="I35" s="289" t="s">
        <v>64</v>
      </c>
      <c r="J35" s="287"/>
      <c r="K35" s="290" t="s">
        <v>8</v>
      </c>
      <c r="L35" s="279">
        <v>5</v>
      </c>
      <c r="N35" s="291"/>
    </row>
    <row r="36" spans="2:14">
      <c r="B36" s="278">
        <v>31</v>
      </c>
      <c r="C36" s="279" t="s">
        <v>93</v>
      </c>
      <c r="D36" s="283" t="str">
        <f t="shared" si="0"/>
        <v>ad</v>
      </c>
      <c r="E36" s="278" t="s">
        <v>39</v>
      </c>
      <c r="F36" s="287"/>
      <c r="G36" s="278" t="s">
        <v>40</v>
      </c>
      <c r="H36" s="287"/>
      <c r="I36" s="289" t="s">
        <v>64</v>
      </c>
      <c r="J36" s="287"/>
      <c r="K36" s="290" t="s">
        <v>8</v>
      </c>
      <c r="L36" s="279">
        <v>6</v>
      </c>
      <c r="N36" s="291"/>
    </row>
    <row r="37" spans="2:14">
      <c r="B37" s="278">
        <v>32</v>
      </c>
      <c r="C37" s="279" t="s">
        <v>95</v>
      </c>
      <c r="D37" s="283" t="str">
        <f t="shared" si="0"/>
        <v>ae</v>
      </c>
      <c r="E37" s="278" t="s">
        <v>39</v>
      </c>
      <c r="F37" s="287"/>
      <c r="G37" s="278" t="s">
        <v>40</v>
      </c>
      <c r="H37" s="287"/>
      <c r="I37" s="289" t="s">
        <v>64</v>
      </c>
      <c r="J37" s="287"/>
      <c r="K37" s="290" t="s">
        <v>8</v>
      </c>
      <c r="L37" s="279">
        <v>7</v>
      </c>
      <c r="N37" s="291"/>
    </row>
    <row r="38" spans="2:14">
      <c r="B38" s="278">
        <v>33</v>
      </c>
      <c r="C38" s="279" t="s">
        <v>97</v>
      </c>
      <c r="D38" s="283" t="str">
        <f t="shared" si="0"/>
        <v>af</v>
      </c>
      <c r="E38" s="278" t="s">
        <v>39</v>
      </c>
      <c r="F38" s="287"/>
      <c r="G38" s="278" t="s">
        <v>40</v>
      </c>
      <c r="H38" s="287"/>
      <c r="I38" s="289" t="s">
        <v>64</v>
      </c>
      <c r="J38" s="287"/>
      <c r="K38" s="290" t="s">
        <v>8</v>
      </c>
      <c r="L38" s="279">
        <v>8</v>
      </c>
      <c r="N38" s="291"/>
    </row>
    <row r="39" spans="2:14">
      <c r="B39" s="278">
        <v>34</v>
      </c>
      <c r="C39" s="280" t="s">
        <v>114</v>
      </c>
      <c r="D39" s="283"/>
      <c r="E39" s="278" t="s">
        <v>39</v>
      </c>
      <c r="F39" s="286">
        <v>0.29166666666666669</v>
      </c>
      <c r="G39" s="278" t="s">
        <v>40</v>
      </c>
      <c r="H39" s="286">
        <v>0.39583333333333331</v>
      </c>
      <c r="I39" s="289" t="s">
        <v>64</v>
      </c>
      <c r="J39" s="286">
        <v>0</v>
      </c>
      <c r="K39" s="290" t="s">
        <v>8</v>
      </c>
      <c r="L39" s="285">
        <f>IF(OR(F39="",H39=""),"",(H39+IF(F39&gt;H39,1,0)-F39-J39)*24)</f>
        <v>2.4999999999999991</v>
      </c>
      <c r="N39" s="291"/>
    </row>
    <row r="40" spans="2:14">
      <c r="B40" s="278"/>
      <c r="C40" s="281" t="s">
        <v>1</v>
      </c>
      <c r="D40" s="283"/>
      <c r="E40" s="278" t="s">
        <v>39</v>
      </c>
      <c r="F40" s="286">
        <v>0.6875</v>
      </c>
      <c r="G40" s="278" t="s">
        <v>40</v>
      </c>
      <c r="H40" s="286">
        <v>0.83333333333333337</v>
      </c>
      <c r="I40" s="289" t="s">
        <v>64</v>
      </c>
      <c r="J40" s="286">
        <v>0</v>
      </c>
      <c r="K40" s="290" t="s">
        <v>8</v>
      </c>
      <c r="L40" s="285">
        <f>IF(OR(F40="",H40=""),"",(H40+IF(F40&gt;H40,1,0)-F40-J40)*24)</f>
        <v>3.5000000000000009</v>
      </c>
      <c r="N40" s="291"/>
    </row>
    <row r="41" spans="2:14">
      <c r="B41" s="278"/>
      <c r="C41" s="282" t="s">
        <v>1</v>
      </c>
      <c r="D41" s="283" t="str">
        <f>C39</f>
        <v>ag</v>
      </c>
      <c r="E41" s="278" t="s">
        <v>39</v>
      </c>
      <c r="F41" s="286" t="s">
        <v>1</v>
      </c>
      <c r="G41" s="278" t="s">
        <v>40</v>
      </c>
      <c r="H41" s="286" t="s">
        <v>1</v>
      </c>
      <c r="I41" s="289" t="s">
        <v>64</v>
      </c>
      <c r="J41" s="286" t="s">
        <v>1</v>
      </c>
      <c r="K41" s="290" t="s">
        <v>8</v>
      </c>
      <c r="L41" s="285">
        <f>IF(OR(L39="",L40=""),"",L39+L40)</f>
        <v>6</v>
      </c>
      <c r="N41" s="291" t="s">
        <v>204</v>
      </c>
    </row>
    <row r="42" spans="2:14">
      <c r="B42" s="278"/>
      <c r="C42" s="280" t="s">
        <v>206</v>
      </c>
      <c r="D42" s="283"/>
      <c r="E42" s="278" t="s">
        <v>39</v>
      </c>
      <c r="F42" s="286"/>
      <c r="G42" s="278" t="s">
        <v>40</v>
      </c>
      <c r="H42" s="286"/>
      <c r="I42" s="289" t="s">
        <v>64</v>
      </c>
      <c r="J42" s="286">
        <v>0</v>
      </c>
      <c r="K42" s="290" t="s">
        <v>8</v>
      </c>
      <c r="L42" s="285" t="str">
        <f>IF(OR(F42="",H42=""),"",(H42+IF(F42&gt;H42,1,0)-F42-J42)*24)</f>
        <v/>
      </c>
      <c r="N42" s="291"/>
    </row>
    <row r="43" spans="2:14">
      <c r="B43" s="278">
        <v>35</v>
      </c>
      <c r="C43" s="281" t="s">
        <v>1</v>
      </c>
      <c r="D43" s="283"/>
      <c r="E43" s="278" t="s">
        <v>39</v>
      </c>
      <c r="F43" s="286"/>
      <c r="G43" s="278" t="s">
        <v>40</v>
      </c>
      <c r="H43" s="286"/>
      <c r="I43" s="289" t="s">
        <v>64</v>
      </c>
      <c r="J43" s="286">
        <v>0</v>
      </c>
      <c r="K43" s="290" t="s">
        <v>8</v>
      </c>
      <c r="L43" s="285" t="str">
        <f>IF(OR(F43="",H43=""),"",(H43+IF(F43&gt;H43,1,0)-F43-J43)*24)</f>
        <v/>
      </c>
      <c r="N43" s="291"/>
    </row>
    <row r="44" spans="2:14">
      <c r="B44" s="278"/>
      <c r="C44" s="282" t="s">
        <v>1</v>
      </c>
      <c r="D44" s="283" t="str">
        <f>C42</f>
        <v>ah</v>
      </c>
      <c r="E44" s="278" t="s">
        <v>39</v>
      </c>
      <c r="F44" s="286" t="s">
        <v>1</v>
      </c>
      <c r="G44" s="278" t="s">
        <v>40</v>
      </c>
      <c r="H44" s="286" t="s">
        <v>1</v>
      </c>
      <c r="I44" s="289" t="s">
        <v>64</v>
      </c>
      <c r="J44" s="286" t="s">
        <v>1</v>
      </c>
      <c r="K44" s="290" t="s">
        <v>8</v>
      </c>
      <c r="L44" s="285" t="str">
        <f>IF(OR(L42="",L43=""),"",L42+L43)</f>
        <v/>
      </c>
      <c r="N44" s="291" t="s">
        <v>208</v>
      </c>
    </row>
    <row r="45" spans="2:14">
      <c r="B45" s="278"/>
      <c r="C45" s="280" t="s">
        <v>209</v>
      </c>
      <c r="D45" s="283"/>
      <c r="E45" s="278" t="s">
        <v>39</v>
      </c>
      <c r="F45" s="286"/>
      <c r="G45" s="278" t="s">
        <v>40</v>
      </c>
      <c r="H45" s="286"/>
      <c r="I45" s="289" t="s">
        <v>64</v>
      </c>
      <c r="J45" s="286">
        <v>0</v>
      </c>
      <c r="K45" s="290" t="s">
        <v>8</v>
      </c>
      <c r="L45" s="285" t="str">
        <f>IF(OR(F45="",H45=""),"",(H45+IF(F45&gt;H45,1,0)-F45-J45)*24)</f>
        <v/>
      </c>
      <c r="N45" s="291"/>
    </row>
    <row r="46" spans="2:14">
      <c r="B46" s="278">
        <v>36</v>
      </c>
      <c r="C46" s="281" t="s">
        <v>1</v>
      </c>
      <c r="D46" s="283"/>
      <c r="E46" s="278" t="s">
        <v>39</v>
      </c>
      <c r="F46" s="286"/>
      <c r="G46" s="278" t="s">
        <v>40</v>
      </c>
      <c r="H46" s="286"/>
      <c r="I46" s="289" t="s">
        <v>64</v>
      </c>
      <c r="J46" s="286">
        <v>0</v>
      </c>
      <c r="K46" s="290" t="s">
        <v>8</v>
      </c>
      <c r="L46" s="285" t="str">
        <f>IF(OR(F46="",H46=""),"",(H46+IF(F46&gt;H46,1,0)-F46-J46)*24)</f>
        <v/>
      </c>
      <c r="N46" s="291"/>
    </row>
    <row r="47" spans="2:14">
      <c r="B47" s="278"/>
      <c r="C47" s="282" t="s">
        <v>1</v>
      </c>
      <c r="D47" s="283" t="str">
        <f>C45</f>
        <v>ai</v>
      </c>
      <c r="E47" s="278" t="s">
        <v>39</v>
      </c>
      <c r="F47" s="286" t="s">
        <v>1</v>
      </c>
      <c r="G47" s="278" t="s">
        <v>40</v>
      </c>
      <c r="H47" s="286" t="s">
        <v>1</v>
      </c>
      <c r="I47" s="289" t="s">
        <v>64</v>
      </c>
      <c r="J47" s="286" t="s">
        <v>1</v>
      </c>
      <c r="K47" s="290" t="s">
        <v>8</v>
      </c>
      <c r="L47" s="285" t="str">
        <f>IF(OR(L45="",L46=""),"",L45+L46)</f>
        <v/>
      </c>
      <c r="N47" s="291" t="s">
        <v>208</v>
      </c>
    </row>
    <row r="49" spans="3:4">
      <c r="C49" s="276" t="s">
        <v>210</v>
      </c>
      <c r="D49" s="276"/>
    </row>
    <row r="50" spans="3:4">
      <c r="C50" s="276" t="s">
        <v>212</v>
      </c>
      <c r="D50" s="276"/>
    </row>
    <row r="51" spans="3:4">
      <c r="C51" s="276" t="s">
        <v>207</v>
      </c>
      <c r="D51" s="276"/>
    </row>
    <row r="52" spans="3:4">
      <c r="C52" s="276" t="s">
        <v>213</v>
      </c>
      <c r="D52" s="276"/>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BO120"/>
  <sheetViews>
    <sheetView showGridLines="0" tabSelected="1" view="pageBreakPreview" zoomScale="75" zoomScaleNormal="55" zoomScaleSheetLayoutView="75" workbookViewId="0">
      <selection activeCell="AM8" sqref="AM8"/>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2" customFormat="1" ht="20.25" customHeight="1">
      <c r="C1" s="15" t="s">
        <v>256</v>
      </c>
      <c r="D1" s="15"/>
      <c r="E1" s="15"/>
      <c r="F1" s="15"/>
      <c r="G1" s="15"/>
      <c r="H1" s="15"/>
      <c r="I1" s="15"/>
      <c r="J1" s="15"/>
      <c r="M1" s="63" t="s">
        <v>3</v>
      </c>
      <c r="P1" s="15"/>
      <c r="Q1" s="15"/>
      <c r="R1" s="15"/>
      <c r="S1" s="15"/>
      <c r="T1" s="15"/>
      <c r="U1" s="15"/>
      <c r="V1" s="15"/>
      <c r="W1" s="15"/>
      <c r="AS1" s="97" t="s">
        <v>22</v>
      </c>
      <c r="AT1" s="207" t="s">
        <v>230</v>
      </c>
      <c r="AU1" s="208"/>
      <c r="AV1" s="208"/>
      <c r="AW1" s="208"/>
      <c r="AX1" s="208"/>
      <c r="AY1" s="208"/>
      <c r="AZ1" s="208"/>
      <c r="BA1" s="208"/>
      <c r="BB1" s="208"/>
      <c r="BC1" s="208"/>
      <c r="BD1" s="208"/>
      <c r="BE1" s="208"/>
      <c r="BF1" s="208"/>
      <c r="BG1" s="208"/>
      <c r="BH1" s="208"/>
      <c r="BI1" s="208"/>
      <c r="BJ1" s="97" t="s">
        <v>8</v>
      </c>
    </row>
    <row r="2" spans="2:67" s="3" customFormat="1" ht="20.25" customHeight="1">
      <c r="J2" s="63"/>
      <c r="M2" s="63"/>
      <c r="N2" s="63"/>
      <c r="P2" s="97"/>
      <c r="Q2" s="97"/>
      <c r="R2" s="97"/>
      <c r="S2" s="97"/>
      <c r="T2" s="97"/>
      <c r="U2" s="97"/>
      <c r="V2" s="97"/>
      <c r="W2" s="97"/>
      <c r="AB2" s="97" t="s">
        <v>32</v>
      </c>
      <c r="AC2" s="177">
        <v>3</v>
      </c>
      <c r="AD2" s="177"/>
      <c r="AE2" s="97" t="s">
        <v>12</v>
      </c>
      <c r="AF2" s="193">
        <f>IF(AC2=0,"",YEAR(DATE(2018+AC2,1,1)))</f>
        <v>2021</v>
      </c>
      <c r="AG2" s="193"/>
      <c r="AH2" s="197" t="s">
        <v>53</v>
      </c>
      <c r="AI2" s="197" t="s">
        <v>5</v>
      </c>
      <c r="AJ2" s="177">
        <v>4</v>
      </c>
      <c r="AK2" s="177"/>
      <c r="AL2" s="197" t="s">
        <v>48</v>
      </c>
      <c r="AS2" s="97" t="s">
        <v>55</v>
      </c>
      <c r="AT2" s="177" t="s">
        <v>192</v>
      </c>
      <c r="AU2" s="177"/>
      <c r="AV2" s="177"/>
      <c r="AW2" s="177"/>
      <c r="AX2" s="177"/>
      <c r="AY2" s="177"/>
      <c r="AZ2" s="177"/>
      <c r="BA2" s="177"/>
      <c r="BB2" s="177"/>
      <c r="BC2" s="177"/>
      <c r="BD2" s="177"/>
      <c r="BE2" s="177"/>
      <c r="BF2" s="177"/>
      <c r="BG2" s="177"/>
      <c r="BH2" s="177"/>
      <c r="BI2" s="177"/>
      <c r="BJ2" s="97" t="s">
        <v>8</v>
      </c>
      <c r="BK2" s="97"/>
      <c r="BL2" s="97"/>
      <c r="BM2" s="97"/>
    </row>
    <row r="3" spans="2:67" s="3" customFormat="1" ht="20.25" customHeight="1">
      <c r="J3" s="63"/>
      <c r="M3" s="63"/>
      <c r="O3" s="97"/>
      <c r="P3" s="97"/>
      <c r="Q3" s="97"/>
      <c r="R3" s="97"/>
      <c r="S3" s="97"/>
      <c r="T3" s="97"/>
      <c r="U3" s="97"/>
      <c r="AC3" s="178"/>
      <c r="AD3" s="178"/>
      <c r="AE3" s="191"/>
      <c r="AF3" s="194"/>
      <c r="AG3" s="191"/>
      <c r="BD3" s="233" t="s">
        <v>42</v>
      </c>
      <c r="BE3" s="244" t="s">
        <v>214</v>
      </c>
      <c r="BF3" s="248"/>
      <c r="BG3" s="248"/>
      <c r="BH3" s="262"/>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9"/>
      <c r="AD4" s="179"/>
      <c r="AE4" s="192"/>
      <c r="AF4" s="195"/>
      <c r="AG4" s="192"/>
      <c r="AH4" s="4"/>
      <c r="AI4" s="4"/>
      <c r="AJ4" s="4"/>
      <c r="AK4" s="4"/>
      <c r="AL4" s="4"/>
      <c r="AM4" s="4"/>
      <c r="AN4" s="4"/>
      <c r="AO4" s="4"/>
      <c r="AP4" s="4"/>
      <c r="AQ4" s="4"/>
      <c r="AR4" s="4"/>
      <c r="BD4" s="233" t="s">
        <v>57</v>
      </c>
      <c r="BE4" s="244" t="s">
        <v>216</v>
      </c>
      <c r="BF4" s="248"/>
      <c r="BG4" s="248"/>
      <c r="BH4" s="262"/>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80"/>
      <c r="AD5" s="180"/>
      <c r="AE5" s="4"/>
      <c r="AF5" s="4"/>
      <c r="AG5" s="4"/>
      <c r="AH5" s="4"/>
      <c r="AI5" s="4"/>
      <c r="AJ5" s="200"/>
      <c r="AK5" s="200"/>
      <c r="AL5" s="200"/>
      <c r="AM5" s="200"/>
      <c r="AN5" s="200"/>
      <c r="AO5" s="200"/>
      <c r="AP5" s="200"/>
      <c r="AQ5" s="200"/>
      <c r="AR5" s="200"/>
      <c r="AS5" s="2"/>
      <c r="AT5" s="2"/>
      <c r="AU5" s="2"/>
      <c r="AV5" s="2"/>
      <c r="AW5" s="2"/>
      <c r="AX5" s="2"/>
      <c r="AY5" s="2"/>
      <c r="AZ5" s="2"/>
      <c r="BA5" s="2"/>
      <c r="BB5" s="2"/>
      <c r="BC5" s="2"/>
      <c r="BD5" s="2"/>
      <c r="BE5" s="2"/>
      <c r="BF5" s="2"/>
      <c r="BG5" s="2"/>
      <c r="BH5" s="263"/>
      <c r="BI5" s="263"/>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200"/>
      <c r="AK6" s="200"/>
      <c r="AL6" s="200"/>
      <c r="AM6" s="200"/>
      <c r="AN6" s="200"/>
      <c r="AO6" s="200" t="s">
        <v>220</v>
      </c>
      <c r="AP6" s="200"/>
      <c r="AQ6" s="200"/>
      <c r="AR6" s="200"/>
      <c r="AS6" s="2"/>
      <c r="AT6" s="2"/>
      <c r="AU6" s="2"/>
      <c r="AW6" s="206"/>
      <c r="AX6" s="206"/>
      <c r="AY6" s="62"/>
      <c r="AZ6" s="2"/>
      <c r="BA6" s="212">
        <v>40</v>
      </c>
      <c r="BB6" s="215"/>
      <c r="BC6" s="62" t="s">
        <v>38</v>
      </c>
      <c r="BD6" s="2"/>
      <c r="BE6" s="212">
        <v>160</v>
      </c>
      <c r="BF6" s="215"/>
      <c r="BG6" s="62" t="s">
        <v>46</v>
      </c>
      <c r="BH6" s="2"/>
      <c r="BI6" s="263"/>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24"/>
      <c r="BI7" s="224"/>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201"/>
      <c r="AK8" s="201"/>
      <c r="AL8" s="201"/>
      <c r="AM8" s="16"/>
      <c r="AN8" s="202"/>
      <c r="AO8" s="203"/>
      <c r="AP8" s="203"/>
      <c r="AQ8" s="5"/>
      <c r="AR8" s="206"/>
      <c r="AS8" s="206"/>
      <c r="AT8" s="206"/>
      <c r="AU8" s="209"/>
      <c r="AV8" s="209"/>
      <c r="AW8" s="200"/>
      <c r="AX8" s="206"/>
      <c r="AY8" s="206"/>
      <c r="AZ8" s="18"/>
      <c r="BA8" s="200"/>
      <c r="BB8" s="200" t="s">
        <v>52</v>
      </c>
      <c r="BC8" s="200"/>
      <c r="BD8" s="200"/>
      <c r="BE8" s="245">
        <f>DAY(EOMONTH(DATE(AF2,AJ2,1),0))</f>
        <v>30</v>
      </c>
      <c r="BF8" s="249"/>
      <c r="BG8" s="200" t="s">
        <v>47</v>
      </c>
      <c r="BH8" s="200"/>
      <c r="BI8" s="200"/>
      <c r="BJ8" s="4"/>
      <c r="BM8" s="97"/>
      <c r="BN8" s="97"/>
      <c r="BO8" s="97"/>
    </row>
    <row r="9" spans="2:67" s="3" customFormat="1" ht="5.25" customHeight="1">
      <c r="B9" s="6"/>
      <c r="C9" s="18"/>
      <c r="D9" s="18"/>
      <c r="E9" s="18"/>
      <c r="F9" s="18"/>
      <c r="G9" s="18"/>
      <c r="H9" s="18"/>
      <c r="I9" s="18"/>
      <c r="J9" s="65"/>
      <c r="K9" s="65"/>
      <c r="L9" s="65"/>
      <c r="M9" s="18"/>
      <c r="N9" s="65"/>
      <c r="O9" s="65"/>
      <c r="P9" s="65"/>
      <c r="Q9" s="65"/>
      <c r="R9" s="4"/>
      <c r="S9" s="4"/>
      <c r="T9" s="4"/>
      <c r="U9" s="4"/>
      <c r="V9" s="4"/>
      <c r="W9" s="4"/>
      <c r="X9" s="4"/>
      <c r="Y9" s="4"/>
      <c r="Z9" s="4"/>
      <c r="AA9" s="4"/>
      <c r="AB9" s="4"/>
      <c r="AC9" s="4"/>
      <c r="AD9" s="4"/>
      <c r="AE9" s="4"/>
      <c r="AF9" s="4"/>
      <c r="AG9" s="4"/>
      <c r="AH9" s="4"/>
      <c r="AI9" s="4"/>
      <c r="AJ9" s="201"/>
      <c r="AK9" s="201"/>
      <c r="AL9" s="201"/>
      <c r="AM9" s="16"/>
      <c r="AN9" s="202"/>
      <c r="AO9" s="203"/>
      <c r="AP9" s="203"/>
      <c r="AQ9" s="5"/>
      <c r="AR9" s="206"/>
      <c r="AS9" s="206"/>
      <c r="AT9" s="206"/>
      <c r="AU9" s="209"/>
      <c r="AV9" s="209"/>
      <c r="AW9" s="200"/>
      <c r="AX9" s="206"/>
      <c r="AY9" s="206"/>
      <c r="AZ9" s="18"/>
      <c r="BA9" s="200"/>
      <c r="BB9" s="200"/>
      <c r="BC9" s="200"/>
      <c r="BD9" s="200"/>
      <c r="BE9" s="18"/>
      <c r="BF9" s="18"/>
      <c r="BG9" s="200"/>
      <c r="BH9" s="200"/>
      <c r="BI9" s="200"/>
      <c r="BJ9" s="4"/>
      <c r="BM9" s="97"/>
      <c r="BN9" s="97"/>
      <c r="BO9" s="97"/>
    </row>
    <row r="10" spans="2:67" s="3" customFormat="1" ht="21" customHeight="1">
      <c r="B10" s="6"/>
      <c r="C10" s="18"/>
      <c r="D10" s="18"/>
      <c r="E10" s="18"/>
      <c r="F10" s="18"/>
      <c r="G10" s="18"/>
      <c r="H10" s="18"/>
      <c r="I10" s="18"/>
      <c r="J10" s="65"/>
      <c r="K10" s="65"/>
      <c r="L10" s="65"/>
      <c r="M10" s="18"/>
      <c r="N10" s="65"/>
      <c r="O10" s="65"/>
      <c r="P10" s="65"/>
      <c r="Q10" s="65"/>
      <c r="R10" s="4"/>
      <c r="S10" s="4"/>
      <c r="T10" s="4"/>
      <c r="U10" s="4"/>
      <c r="V10" s="4"/>
      <c r="W10" s="4"/>
      <c r="X10" s="4"/>
      <c r="Y10" s="4"/>
      <c r="Z10" s="4"/>
      <c r="AA10" s="4"/>
      <c r="AB10" s="4"/>
      <c r="AC10" s="4"/>
      <c r="AD10" s="4"/>
      <c r="AE10" s="4"/>
      <c r="AF10" s="4"/>
      <c r="AG10" s="4"/>
      <c r="AH10" s="4"/>
      <c r="AI10" s="4"/>
      <c r="AJ10" s="201"/>
      <c r="AK10" s="201"/>
      <c r="AL10" s="201"/>
      <c r="AM10" s="16"/>
      <c r="AN10" s="202"/>
      <c r="AO10" s="203"/>
      <c r="AP10" s="203"/>
      <c r="AQ10" s="5"/>
      <c r="AR10" s="206"/>
      <c r="AS10" s="200" t="s">
        <v>239</v>
      </c>
      <c r="AT10" s="16"/>
      <c r="AU10" s="16"/>
      <c r="AV10" s="210"/>
      <c r="AW10" s="200"/>
      <c r="AX10" s="211"/>
      <c r="AY10" s="211"/>
      <c r="AZ10" s="211"/>
      <c r="BA10" s="200"/>
      <c r="BB10" s="200"/>
      <c r="BC10" s="224" t="s">
        <v>240</v>
      </c>
      <c r="BD10" s="200"/>
      <c r="BE10" s="212"/>
      <c r="BF10" s="215"/>
      <c r="BG10" s="62" t="s">
        <v>241</v>
      </c>
      <c r="BH10" s="200"/>
      <c r="BI10" s="200"/>
      <c r="BJ10" s="4"/>
      <c r="BM10" s="97"/>
      <c r="BN10" s="97"/>
      <c r="BO10" s="97"/>
    </row>
    <row r="11" spans="2:67" ht="5.25" customHeight="1">
      <c r="B11" s="7"/>
      <c r="C11" s="19"/>
      <c r="D11" s="19"/>
      <c r="E11" s="19"/>
      <c r="F11" s="19"/>
      <c r="G11" s="19"/>
      <c r="H11" s="19"/>
      <c r="I11" s="19"/>
      <c r="J11" s="19"/>
      <c r="K11" s="7"/>
      <c r="L11" s="7"/>
      <c r="M11" s="7"/>
      <c r="N11" s="7"/>
      <c r="O11" s="7"/>
      <c r="P11" s="7"/>
      <c r="Q11" s="7"/>
      <c r="R11" s="7"/>
      <c r="S11" s="7"/>
      <c r="T11" s="7"/>
      <c r="U11" s="7"/>
      <c r="V11" s="7"/>
      <c r="W11" s="7"/>
      <c r="X11" s="7"/>
      <c r="Y11" s="7"/>
      <c r="Z11" s="7"/>
      <c r="AA11" s="7"/>
      <c r="AB11" s="7"/>
      <c r="AC11" s="19"/>
      <c r="AD11" s="7"/>
      <c r="AE11" s="7"/>
      <c r="AF11" s="7"/>
      <c r="AG11" s="7"/>
      <c r="AH11" s="7"/>
      <c r="AI11" s="7"/>
      <c r="AJ11" s="7"/>
      <c r="AK11" s="7"/>
      <c r="AL11" s="7"/>
      <c r="AM11" s="7"/>
      <c r="AN11" s="7"/>
      <c r="AO11" s="7"/>
      <c r="AP11" s="7"/>
      <c r="AQ11" s="7"/>
      <c r="AR11" s="7"/>
      <c r="AT11" s="29"/>
      <c r="BK11" s="272"/>
      <c r="BL11" s="272"/>
      <c r="BM11" s="272"/>
    </row>
    <row r="12" spans="2:67" ht="21.6" customHeight="1">
      <c r="B12" s="292" t="s">
        <v>45</v>
      </c>
      <c r="C12" s="298" t="s">
        <v>242</v>
      </c>
      <c r="D12" s="300"/>
      <c r="E12" s="302"/>
      <c r="F12" s="300"/>
      <c r="G12" s="302"/>
      <c r="H12" s="300"/>
      <c r="I12" s="305" t="s">
        <v>243</v>
      </c>
      <c r="J12" s="307"/>
      <c r="K12" s="302" t="s">
        <v>244</v>
      </c>
      <c r="L12" s="310"/>
      <c r="M12" s="310"/>
      <c r="N12" s="300"/>
      <c r="O12" s="302" t="s">
        <v>245</v>
      </c>
      <c r="P12" s="310"/>
      <c r="Q12" s="310"/>
      <c r="R12" s="310"/>
      <c r="S12" s="300"/>
      <c r="T12" s="315"/>
      <c r="U12" s="315"/>
      <c r="V12" s="318"/>
      <c r="W12" s="320" t="s">
        <v>246</v>
      </c>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5" t="str">
        <f>IF(BE3="４週","(10)1～4週目の勤務時間数合計","(10)1か月の勤務時間数　合計")</f>
        <v>(10)1～4週目の勤務時間数合計</v>
      </c>
      <c r="BC12" s="327"/>
      <c r="BD12" s="329" t="s">
        <v>159</v>
      </c>
      <c r="BE12" s="327"/>
      <c r="BF12" s="298" t="s">
        <v>119</v>
      </c>
      <c r="BG12" s="310"/>
      <c r="BH12" s="310"/>
      <c r="BI12" s="310"/>
      <c r="BJ12" s="333"/>
    </row>
    <row r="13" spans="2:67" ht="20.25" customHeight="1">
      <c r="B13" s="293"/>
      <c r="C13" s="21"/>
      <c r="D13" s="32"/>
      <c r="E13" s="40"/>
      <c r="F13" s="32"/>
      <c r="G13" s="40"/>
      <c r="H13" s="32"/>
      <c r="I13" s="53"/>
      <c r="J13" s="67"/>
      <c r="K13" s="40"/>
      <c r="L13" s="89"/>
      <c r="M13" s="89"/>
      <c r="N13" s="32"/>
      <c r="O13" s="40"/>
      <c r="P13" s="89"/>
      <c r="Q13" s="89"/>
      <c r="R13" s="89"/>
      <c r="S13" s="32"/>
      <c r="T13" s="120"/>
      <c r="U13" s="120"/>
      <c r="V13" s="140"/>
      <c r="W13" s="153" t="s">
        <v>31</v>
      </c>
      <c r="X13" s="153"/>
      <c r="Y13" s="153"/>
      <c r="Z13" s="153"/>
      <c r="AA13" s="153"/>
      <c r="AB13" s="153"/>
      <c r="AC13" s="181"/>
      <c r="AD13" s="188" t="s">
        <v>34</v>
      </c>
      <c r="AE13" s="153"/>
      <c r="AF13" s="153"/>
      <c r="AG13" s="153"/>
      <c r="AH13" s="153"/>
      <c r="AI13" s="153"/>
      <c r="AJ13" s="181"/>
      <c r="AK13" s="188" t="s">
        <v>35</v>
      </c>
      <c r="AL13" s="153"/>
      <c r="AM13" s="153"/>
      <c r="AN13" s="153"/>
      <c r="AO13" s="153"/>
      <c r="AP13" s="153"/>
      <c r="AQ13" s="181"/>
      <c r="AR13" s="188" t="s">
        <v>37</v>
      </c>
      <c r="AS13" s="153"/>
      <c r="AT13" s="153"/>
      <c r="AU13" s="153"/>
      <c r="AV13" s="153"/>
      <c r="AW13" s="153"/>
      <c r="AX13" s="181"/>
      <c r="AY13" s="188" t="s">
        <v>17</v>
      </c>
      <c r="AZ13" s="153"/>
      <c r="BA13" s="153"/>
      <c r="BB13" s="217"/>
      <c r="BC13" s="226"/>
      <c r="BD13" s="235"/>
      <c r="BE13" s="226"/>
      <c r="BF13" s="21"/>
      <c r="BG13" s="89"/>
      <c r="BH13" s="89"/>
      <c r="BI13" s="89"/>
      <c r="BJ13" s="334"/>
    </row>
    <row r="14" spans="2:67" ht="20.25" customHeight="1">
      <c r="B14" s="293"/>
      <c r="C14" s="21"/>
      <c r="D14" s="32"/>
      <c r="E14" s="40"/>
      <c r="F14" s="32"/>
      <c r="G14" s="40"/>
      <c r="H14" s="32"/>
      <c r="I14" s="53"/>
      <c r="J14" s="67"/>
      <c r="K14" s="40"/>
      <c r="L14" s="89"/>
      <c r="M14" s="89"/>
      <c r="N14" s="32"/>
      <c r="O14" s="40"/>
      <c r="P14" s="89"/>
      <c r="Q14" s="89"/>
      <c r="R14" s="89"/>
      <c r="S14" s="32"/>
      <c r="T14" s="120"/>
      <c r="U14" s="120"/>
      <c r="V14" s="140"/>
      <c r="W14" s="154">
        <v>1</v>
      </c>
      <c r="X14" s="82">
        <v>2</v>
      </c>
      <c r="Y14" s="82">
        <v>3</v>
      </c>
      <c r="Z14" s="82">
        <v>4</v>
      </c>
      <c r="AA14" s="82">
        <v>5</v>
      </c>
      <c r="AB14" s="82">
        <v>6</v>
      </c>
      <c r="AC14" s="182">
        <v>7</v>
      </c>
      <c r="AD14" s="189">
        <v>8</v>
      </c>
      <c r="AE14" s="82">
        <v>9</v>
      </c>
      <c r="AF14" s="82">
        <v>10</v>
      </c>
      <c r="AG14" s="82">
        <v>11</v>
      </c>
      <c r="AH14" s="82">
        <v>12</v>
      </c>
      <c r="AI14" s="82">
        <v>13</v>
      </c>
      <c r="AJ14" s="182">
        <v>14</v>
      </c>
      <c r="AK14" s="154">
        <v>15</v>
      </c>
      <c r="AL14" s="82">
        <v>16</v>
      </c>
      <c r="AM14" s="82">
        <v>17</v>
      </c>
      <c r="AN14" s="82">
        <v>18</v>
      </c>
      <c r="AO14" s="82">
        <v>19</v>
      </c>
      <c r="AP14" s="82">
        <v>20</v>
      </c>
      <c r="AQ14" s="182">
        <v>21</v>
      </c>
      <c r="AR14" s="189">
        <v>22</v>
      </c>
      <c r="AS14" s="82">
        <v>23</v>
      </c>
      <c r="AT14" s="82">
        <v>24</v>
      </c>
      <c r="AU14" s="82">
        <v>25</v>
      </c>
      <c r="AV14" s="82">
        <v>26</v>
      </c>
      <c r="AW14" s="82">
        <v>27</v>
      </c>
      <c r="AX14" s="182">
        <v>28</v>
      </c>
      <c r="AY14" s="189" t="str">
        <f>IF($BE$3="暦月",IF(DAY(DATE($AF$2,$AJ$2,29))=29,29,""),"")</f>
        <v/>
      </c>
      <c r="AZ14" s="82" t="str">
        <f>IF($BE$3="暦月",IF(DAY(DATE($AF$2,$AJ$2,30))=30,30,""),"")</f>
        <v/>
      </c>
      <c r="BA14" s="182" t="str">
        <f>IF($BE$3="暦月",IF(DAY(DATE($AF$2,$AJ$2,31))=31,31,""),"")</f>
        <v/>
      </c>
      <c r="BB14" s="217"/>
      <c r="BC14" s="226"/>
      <c r="BD14" s="235"/>
      <c r="BE14" s="226"/>
      <c r="BF14" s="21"/>
      <c r="BG14" s="89"/>
      <c r="BH14" s="89"/>
      <c r="BI14" s="89"/>
      <c r="BJ14" s="334"/>
    </row>
    <row r="15" spans="2:67" ht="20.25" hidden="1" customHeight="1">
      <c r="B15" s="293"/>
      <c r="C15" s="21"/>
      <c r="D15" s="32"/>
      <c r="E15" s="40"/>
      <c r="F15" s="32"/>
      <c r="G15" s="40"/>
      <c r="H15" s="32"/>
      <c r="I15" s="53"/>
      <c r="J15" s="67"/>
      <c r="K15" s="40"/>
      <c r="L15" s="89"/>
      <c r="M15" s="89"/>
      <c r="N15" s="32"/>
      <c r="O15" s="40"/>
      <c r="P15" s="89"/>
      <c r="Q15" s="89"/>
      <c r="R15" s="89"/>
      <c r="S15" s="32"/>
      <c r="T15" s="120"/>
      <c r="U15" s="120"/>
      <c r="V15" s="140"/>
      <c r="W15" s="154">
        <f>WEEKDAY(DATE($AF$2,$AJ$2,1))</f>
        <v>5</v>
      </c>
      <c r="X15" s="82">
        <f>WEEKDAY(DATE($AF$2,$AJ$2,2))</f>
        <v>6</v>
      </c>
      <c r="Y15" s="82">
        <f>WEEKDAY(DATE($AF$2,$AJ$2,3))</f>
        <v>7</v>
      </c>
      <c r="Z15" s="82">
        <f>WEEKDAY(DATE($AF$2,$AJ$2,4))</f>
        <v>1</v>
      </c>
      <c r="AA15" s="82">
        <f>WEEKDAY(DATE($AF$2,$AJ$2,5))</f>
        <v>2</v>
      </c>
      <c r="AB15" s="82">
        <f>WEEKDAY(DATE($AF$2,$AJ$2,6))</f>
        <v>3</v>
      </c>
      <c r="AC15" s="182">
        <f>WEEKDAY(DATE($AF$2,$AJ$2,7))</f>
        <v>4</v>
      </c>
      <c r="AD15" s="189">
        <f>WEEKDAY(DATE($AF$2,$AJ$2,8))</f>
        <v>5</v>
      </c>
      <c r="AE15" s="82">
        <f>WEEKDAY(DATE($AF$2,$AJ$2,9))</f>
        <v>6</v>
      </c>
      <c r="AF15" s="82">
        <f>WEEKDAY(DATE($AF$2,$AJ$2,10))</f>
        <v>7</v>
      </c>
      <c r="AG15" s="82">
        <f>WEEKDAY(DATE($AF$2,$AJ$2,11))</f>
        <v>1</v>
      </c>
      <c r="AH15" s="82">
        <f>WEEKDAY(DATE($AF$2,$AJ$2,12))</f>
        <v>2</v>
      </c>
      <c r="AI15" s="82">
        <f>WEEKDAY(DATE($AF$2,$AJ$2,13))</f>
        <v>3</v>
      </c>
      <c r="AJ15" s="182">
        <f>WEEKDAY(DATE($AF$2,$AJ$2,14))</f>
        <v>4</v>
      </c>
      <c r="AK15" s="189">
        <f>WEEKDAY(DATE($AF$2,$AJ$2,15))</f>
        <v>5</v>
      </c>
      <c r="AL15" s="82">
        <f>WEEKDAY(DATE($AF$2,$AJ$2,16))</f>
        <v>6</v>
      </c>
      <c r="AM15" s="82">
        <f>WEEKDAY(DATE($AF$2,$AJ$2,17))</f>
        <v>7</v>
      </c>
      <c r="AN15" s="82">
        <f>WEEKDAY(DATE($AF$2,$AJ$2,18))</f>
        <v>1</v>
      </c>
      <c r="AO15" s="82">
        <f>WEEKDAY(DATE($AF$2,$AJ$2,19))</f>
        <v>2</v>
      </c>
      <c r="AP15" s="82">
        <f>WEEKDAY(DATE($AF$2,$AJ$2,20))</f>
        <v>3</v>
      </c>
      <c r="AQ15" s="182">
        <f>WEEKDAY(DATE($AF$2,$AJ$2,21))</f>
        <v>4</v>
      </c>
      <c r="AR15" s="189">
        <f>WEEKDAY(DATE($AF$2,$AJ$2,22))</f>
        <v>5</v>
      </c>
      <c r="AS15" s="82">
        <f>WEEKDAY(DATE($AF$2,$AJ$2,23))</f>
        <v>6</v>
      </c>
      <c r="AT15" s="82">
        <f>WEEKDAY(DATE($AF$2,$AJ$2,24))</f>
        <v>7</v>
      </c>
      <c r="AU15" s="82">
        <f>WEEKDAY(DATE($AF$2,$AJ$2,25))</f>
        <v>1</v>
      </c>
      <c r="AV15" s="82">
        <f>WEEKDAY(DATE($AF$2,$AJ$2,26))</f>
        <v>2</v>
      </c>
      <c r="AW15" s="82">
        <f>WEEKDAY(DATE($AF$2,$AJ$2,27))</f>
        <v>3</v>
      </c>
      <c r="AX15" s="182">
        <f>WEEKDAY(DATE($AF$2,$AJ$2,28))</f>
        <v>4</v>
      </c>
      <c r="AY15" s="189">
        <f>IF(AY14=29,WEEKDAY(DATE($AF$2,$AJ$2,29)),0)</f>
        <v>0</v>
      </c>
      <c r="AZ15" s="82">
        <f>IF(AZ14=30,WEEKDAY(DATE($AF$2,$AJ$2,30)),0)</f>
        <v>0</v>
      </c>
      <c r="BA15" s="182">
        <f>IF(BA14=31,WEEKDAY(DATE($AF$2,$AJ$2,31)),0)</f>
        <v>0</v>
      </c>
      <c r="BB15" s="217"/>
      <c r="BC15" s="226"/>
      <c r="BD15" s="235"/>
      <c r="BE15" s="226"/>
      <c r="BF15" s="21"/>
      <c r="BG15" s="89"/>
      <c r="BH15" s="89"/>
      <c r="BI15" s="89"/>
      <c r="BJ15" s="334"/>
    </row>
    <row r="16" spans="2:67" ht="20.25" customHeight="1">
      <c r="B16" s="294"/>
      <c r="C16" s="22"/>
      <c r="D16" s="33"/>
      <c r="E16" s="41"/>
      <c r="F16" s="33"/>
      <c r="G16" s="41"/>
      <c r="H16" s="33"/>
      <c r="I16" s="54"/>
      <c r="J16" s="68"/>
      <c r="K16" s="41"/>
      <c r="L16" s="90"/>
      <c r="M16" s="90"/>
      <c r="N16" s="33"/>
      <c r="O16" s="41"/>
      <c r="P16" s="90"/>
      <c r="Q16" s="90"/>
      <c r="R16" s="90"/>
      <c r="S16" s="33"/>
      <c r="T16" s="121"/>
      <c r="U16" s="121"/>
      <c r="V16" s="141"/>
      <c r="W16" s="155" t="str">
        <f t="shared" ref="W16:AX16" si="0">IF(W15=1,"日",IF(W15=2,"月",IF(W15=3,"火",IF(W15=4,"水",IF(W15=5,"木",IF(W15=6,"金","土"))))))</f>
        <v>木</v>
      </c>
      <c r="X16" s="167" t="str">
        <f t="shared" si="0"/>
        <v>金</v>
      </c>
      <c r="Y16" s="167" t="str">
        <f t="shared" si="0"/>
        <v>土</v>
      </c>
      <c r="Z16" s="167" t="str">
        <f t="shared" si="0"/>
        <v>日</v>
      </c>
      <c r="AA16" s="167" t="str">
        <f t="shared" si="0"/>
        <v>月</v>
      </c>
      <c r="AB16" s="167" t="str">
        <f t="shared" si="0"/>
        <v>火</v>
      </c>
      <c r="AC16" s="183" t="str">
        <f t="shared" si="0"/>
        <v>水</v>
      </c>
      <c r="AD16" s="190" t="str">
        <f t="shared" si="0"/>
        <v>木</v>
      </c>
      <c r="AE16" s="167" t="str">
        <f t="shared" si="0"/>
        <v>金</v>
      </c>
      <c r="AF16" s="167" t="str">
        <f t="shared" si="0"/>
        <v>土</v>
      </c>
      <c r="AG16" s="167" t="str">
        <f t="shared" si="0"/>
        <v>日</v>
      </c>
      <c r="AH16" s="167" t="str">
        <f t="shared" si="0"/>
        <v>月</v>
      </c>
      <c r="AI16" s="167" t="str">
        <f t="shared" si="0"/>
        <v>火</v>
      </c>
      <c r="AJ16" s="183" t="str">
        <f t="shared" si="0"/>
        <v>水</v>
      </c>
      <c r="AK16" s="190" t="str">
        <f t="shared" si="0"/>
        <v>木</v>
      </c>
      <c r="AL16" s="167" t="str">
        <f t="shared" si="0"/>
        <v>金</v>
      </c>
      <c r="AM16" s="167" t="str">
        <f t="shared" si="0"/>
        <v>土</v>
      </c>
      <c r="AN16" s="167" t="str">
        <f t="shared" si="0"/>
        <v>日</v>
      </c>
      <c r="AO16" s="167" t="str">
        <f t="shared" si="0"/>
        <v>月</v>
      </c>
      <c r="AP16" s="167" t="str">
        <f t="shared" si="0"/>
        <v>火</v>
      </c>
      <c r="AQ16" s="183" t="str">
        <f t="shared" si="0"/>
        <v>水</v>
      </c>
      <c r="AR16" s="190" t="str">
        <f t="shared" si="0"/>
        <v>木</v>
      </c>
      <c r="AS16" s="167" t="str">
        <f t="shared" si="0"/>
        <v>金</v>
      </c>
      <c r="AT16" s="167" t="str">
        <f t="shared" si="0"/>
        <v>土</v>
      </c>
      <c r="AU16" s="167" t="str">
        <f t="shared" si="0"/>
        <v>日</v>
      </c>
      <c r="AV16" s="167" t="str">
        <f t="shared" si="0"/>
        <v>月</v>
      </c>
      <c r="AW16" s="167" t="str">
        <f t="shared" si="0"/>
        <v>火</v>
      </c>
      <c r="AX16" s="183" t="str">
        <f t="shared" si="0"/>
        <v>水</v>
      </c>
      <c r="AY16" s="167" t="str">
        <f>IF(AY15=1,"日",IF(AY15=2,"月",IF(AY15=3,"火",IF(AY15=4,"水",IF(AY15=5,"木",IF(AY15=6,"金",IF(AY15=0,"","土")))))))</f>
        <v/>
      </c>
      <c r="AZ16" s="167" t="str">
        <f>IF(AZ15=1,"日",IF(AZ15=2,"月",IF(AZ15=3,"火",IF(AZ15=4,"水",IF(AZ15=5,"木",IF(AZ15=6,"金",IF(AZ15=0,"","土")))))))</f>
        <v/>
      </c>
      <c r="BA16" s="167" t="str">
        <f>IF(BA15=1,"日",IF(BA15=2,"月",IF(BA15=3,"火",IF(BA15=4,"水",IF(BA15=5,"木",IF(BA15=6,"金",IF(BA15=0,"","土")))))))</f>
        <v/>
      </c>
      <c r="BB16" s="218"/>
      <c r="BC16" s="227"/>
      <c r="BD16" s="236"/>
      <c r="BE16" s="227"/>
      <c r="BF16" s="22"/>
      <c r="BG16" s="90"/>
      <c r="BH16" s="90"/>
      <c r="BI16" s="90"/>
      <c r="BJ16" s="335"/>
    </row>
    <row r="17" spans="2:62" ht="20.25" customHeight="1">
      <c r="B17" s="295">
        <f>B15+1</f>
        <v>1</v>
      </c>
      <c r="C17" s="23"/>
      <c r="D17" s="34"/>
      <c r="E17" s="42"/>
      <c r="F17" s="47"/>
      <c r="G17" s="42"/>
      <c r="H17" s="47"/>
      <c r="I17" s="55"/>
      <c r="J17" s="69"/>
      <c r="K17" s="75"/>
      <c r="L17" s="91"/>
      <c r="M17" s="91"/>
      <c r="N17" s="34"/>
      <c r="O17" s="99"/>
      <c r="P17" s="104"/>
      <c r="Q17" s="104"/>
      <c r="R17" s="104"/>
      <c r="S17" s="115"/>
      <c r="T17" s="122" t="s">
        <v>43</v>
      </c>
      <c r="U17" s="130"/>
      <c r="V17" s="142"/>
      <c r="W17" s="156"/>
      <c r="X17" s="168"/>
      <c r="Y17" s="168"/>
      <c r="Z17" s="168"/>
      <c r="AA17" s="168"/>
      <c r="AB17" s="168"/>
      <c r="AC17" s="184"/>
      <c r="AD17" s="156"/>
      <c r="AE17" s="168"/>
      <c r="AF17" s="168"/>
      <c r="AG17" s="168"/>
      <c r="AH17" s="168"/>
      <c r="AI17" s="168"/>
      <c r="AJ17" s="184"/>
      <c r="AK17" s="156"/>
      <c r="AL17" s="168"/>
      <c r="AM17" s="168"/>
      <c r="AN17" s="168"/>
      <c r="AO17" s="168"/>
      <c r="AP17" s="168"/>
      <c r="AQ17" s="184"/>
      <c r="AR17" s="156"/>
      <c r="AS17" s="168"/>
      <c r="AT17" s="168"/>
      <c r="AU17" s="168"/>
      <c r="AV17" s="168"/>
      <c r="AW17" s="168"/>
      <c r="AX17" s="184"/>
      <c r="AY17" s="156"/>
      <c r="AZ17" s="168"/>
      <c r="BA17" s="168"/>
      <c r="BB17" s="219"/>
      <c r="BC17" s="228"/>
      <c r="BD17" s="237"/>
      <c r="BE17" s="246"/>
      <c r="BF17" s="250"/>
      <c r="BG17" s="257"/>
      <c r="BH17" s="257"/>
      <c r="BI17" s="257"/>
      <c r="BJ17" s="336"/>
    </row>
    <row r="18" spans="2:62" ht="20.25" customHeight="1">
      <c r="B18" s="296"/>
      <c r="C18" s="24"/>
      <c r="D18" s="35"/>
      <c r="E18" s="43"/>
      <c r="F18" s="48">
        <f>C17</f>
        <v>0</v>
      </c>
      <c r="G18" s="43"/>
      <c r="H18" s="48">
        <f>I17</f>
        <v>0</v>
      </c>
      <c r="I18" s="56"/>
      <c r="J18" s="70"/>
      <c r="K18" s="76"/>
      <c r="L18" s="92"/>
      <c r="M18" s="92"/>
      <c r="N18" s="35"/>
      <c r="O18" s="100"/>
      <c r="P18" s="105"/>
      <c r="Q18" s="105"/>
      <c r="R18" s="105"/>
      <c r="S18" s="116"/>
      <c r="T18" s="123" t="s">
        <v>82</v>
      </c>
      <c r="U18" s="131"/>
      <c r="V18" s="143"/>
      <c r="W18" s="157" t="str">
        <f>IF(W17="","",VLOOKUP(W17,シフト記号表!$C$6:$L$47,10,FALSE))</f>
        <v/>
      </c>
      <c r="X18" s="169" t="str">
        <f>IF(X17="","",VLOOKUP(X17,シフト記号表!$C$6:$L$47,10,FALSE))</f>
        <v/>
      </c>
      <c r="Y18" s="169" t="str">
        <f>IF(Y17="","",VLOOKUP(Y17,シフト記号表!$C$6:$L$47,10,FALSE))</f>
        <v/>
      </c>
      <c r="Z18" s="169" t="str">
        <f>IF(Z17="","",VLOOKUP(Z17,シフト記号表!$C$6:$L$47,10,FALSE))</f>
        <v/>
      </c>
      <c r="AA18" s="169" t="str">
        <f>IF(AA17="","",VLOOKUP(AA17,シフト記号表!$C$6:$L$47,10,FALSE))</f>
        <v/>
      </c>
      <c r="AB18" s="169" t="str">
        <f>IF(AB17="","",VLOOKUP(AB17,シフト記号表!$C$6:$L$47,10,FALSE))</f>
        <v/>
      </c>
      <c r="AC18" s="185" t="str">
        <f>IF(AC17="","",VLOOKUP(AC17,シフト記号表!$C$6:$L$47,10,FALSE))</f>
        <v/>
      </c>
      <c r="AD18" s="157" t="str">
        <f>IF(AD17="","",VLOOKUP(AD17,シフト記号表!$C$6:$L$47,10,FALSE))</f>
        <v/>
      </c>
      <c r="AE18" s="169" t="str">
        <f>IF(AE17="","",VLOOKUP(AE17,シフト記号表!$C$6:$L$47,10,FALSE))</f>
        <v/>
      </c>
      <c r="AF18" s="169" t="str">
        <f>IF(AF17="","",VLOOKUP(AF17,シフト記号表!$C$6:$L$47,10,FALSE))</f>
        <v/>
      </c>
      <c r="AG18" s="169" t="str">
        <f>IF(AG17="","",VLOOKUP(AG17,シフト記号表!$C$6:$L$47,10,FALSE))</f>
        <v/>
      </c>
      <c r="AH18" s="169" t="str">
        <f>IF(AH17="","",VLOOKUP(AH17,シフト記号表!$C$6:$L$47,10,FALSE))</f>
        <v/>
      </c>
      <c r="AI18" s="169" t="str">
        <f>IF(AI17="","",VLOOKUP(AI17,シフト記号表!$C$6:$L$47,10,FALSE))</f>
        <v/>
      </c>
      <c r="AJ18" s="185" t="str">
        <f>IF(AJ17="","",VLOOKUP(AJ17,シフト記号表!$C$6:$L$47,10,FALSE))</f>
        <v/>
      </c>
      <c r="AK18" s="157" t="str">
        <f>IF(AK17="","",VLOOKUP(AK17,シフト記号表!$C$6:$L$47,10,FALSE))</f>
        <v/>
      </c>
      <c r="AL18" s="169" t="str">
        <f>IF(AL17="","",VLOOKUP(AL17,シフト記号表!$C$6:$L$47,10,FALSE))</f>
        <v/>
      </c>
      <c r="AM18" s="169" t="str">
        <f>IF(AM17="","",VLOOKUP(AM17,シフト記号表!$C$6:$L$47,10,FALSE))</f>
        <v/>
      </c>
      <c r="AN18" s="169" t="str">
        <f>IF(AN17="","",VLOOKUP(AN17,シフト記号表!$C$6:$L$47,10,FALSE))</f>
        <v/>
      </c>
      <c r="AO18" s="169" t="str">
        <f>IF(AO17="","",VLOOKUP(AO17,シフト記号表!$C$6:$L$47,10,FALSE))</f>
        <v/>
      </c>
      <c r="AP18" s="169" t="str">
        <f>IF(AP17="","",VLOOKUP(AP17,シフト記号表!$C$6:$L$47,10,FALSE))</f>
        <v/>
      </c>
      <c r="AQ18" s="185" t="str">
        <f>IF(AQ17="","",VLOOKUP(AQ17,シフト記号表!$C$6:$L$47,10,FALSE))</f>
        <v/>
      </c>
      <c r="AR18" s="157" t="str">
        <f>IF(AR17="","",VLOOKUP(AR17,シフト記号表!$C$6:$L$47,10,FALSE))</f>
        <v/>
      </c>
      <c r="AS18" s="169" t="str">
        <f>IF(AS17="","",VLOOKUP(AS17,シフト記号表!$C$6:$L$47,10,FALSE))</f>
        <v/>
      </c>
      <c r="AT18" s="169" t="str">
        <f>IF(AT17="","",VLOOKUP(AT17,シフト記号表!$C$6:$L$47,10,FALSE))</f>
        <v/>
      </c>
      <c r="AU18" s="169" t="str">
        <f>IF(AU17="","",VLOOKUP(AU17,シフト記号表!$C$6:$L$47,10,FALSE))</f>
        <v/>
      </c>
      <c r="AV18" s="169" t="str">
        <f>IF(AV17="","",VLOOKUP(AV17,シフト記号表!$C$6:$L$47,10,FALSE))</f>
        <v/>
      </c>
      <c r="AW18" s="169" t="str">
        <f>IF(AW17="","",VLOOKUP(AW17,シフト記号表!$C$6:$L$47,10,FALSE))</f>
        <v/>
      </c>
      <c r="AX18" s="185" t="str">
        <f>IF(AX17="","",VLOOKUP(AX17,シフト記号表!$C$6:$L$47,10,FALSE))</f>
        <v/>
      </c>
      <c r="AY18" s="157" t="str">
        <f>IF(AY17="","",VLOOKUP(AY17,シフト記号表!$C$6:$L$47,10,FALSE))</f>
        <v/>
      </c>
      <c r="AZ18" s="169" t="str">
        <f>IF(AZ17="","",VLOOKUP(AZ17,シフト記号表!$C$6:$L$47,10,FALSE))</f>
        <v/>
      </c>
      <c r="BA18" s="169" t="str">
        <f>IF(BA17="","",VLOOKUP(BA17,シフト記号表!$C$6:$L$47,10,FALSE))</f>
        <v/>
      </c>
      <c r="BB18" s="220">
        <f>IF($BE$3="４週",SUM(W18:AX18),IF($BE$3="暦月",SUM(W18:BA18),""))</f>
        <v>0</v>
      </c>
      <c r="BC18" s="229"/>
      <c r="BD18" s="238">
        <f>IF($BE$3="４週",BB18/4,IF($BE$3="暦月",(BB18/($BE$8/7)),""))</f>
        <v>0</v>
      </c>
      <c r="BE18" s="229"/>
      <c r="BF18" s="251"/>
      <c r="BG18" s="258"/>
      <c r="BH18" s="258"/>
      <c r="BI18" s="258"/>
      <c r="BJ18" s="337"/>
    </row>
    <row r="19" spans="2:62" ht="20.25" customHeight="1">
      <c r="B19" s="295">
        <f>B17+1</f>
        <v>2</v>
      </c>
      <c r="C19" s="25"/>
      <c r="D19" s="36"/>
      <c r="E19" s="44"/>
      <c r="F19" s="49"/>
      <c r="G19" s="44"/>
      <c r="H19" s="49"/>
      <c r="I19" s="57"/>
      <c r="J19" s="71"/>
      <c r="K19" s="77"/>
      <c r="L19" s="93"/>
      <c r="M19" s="93"/>
      <c r="N19" s="36"/>
      <c r="O19" s="100"/>
      <c r="P19" s="105"/>
      <c r="Q19" s="105"/>
      <c r="R19" s="105"/>
      <c r="S19" s="116"/>
      <c r="T19" s="124" t="s">
        <v>43</v>
      </c>
      <c r="U19" s="132"/>
      <c r="V19" s="144"/>
      <c r="W19" s="158"/>
      <c r="X19" s="170"/>
      <c r="Y19" s="170"/>
      <c r="Z19" s="170"/>
      <c r="AA19" s="170"/>
      <c r="AB19" s="170"/>
      <c r="AC19" s="186"/>
      <c r="AD19" s="158"/>
      <c r="AE19" s="170"/>
      <c r="AF19" s="170"/>
      <c r="AG19" s="170"/>
      <c r="AH19" s="170"/>
      <c r="AI19" s="170"/>
      <c r="AJ19" s="186"/>
      <c r="AK19" s="158"/>
      <c r="AL19" s="170"/>
      <c r="AM19" s="170"/>
      <c r="AN19" s="170"/>
      <c r="AO19" s="170"/>
      <c r="AP19" s="170"/>
      <c r="AQ19" s="186"/>
      <c r="AR19" s="158"/>
      <c r="AS19" s="170"/>
      <c r="AT19" s="170"/>
      <c r="AU19" s="170"/>
      <c r="AV19" s="170"/>
      <c r="AW19" s="170"/>
      <c r="AX19" s="186"/>
      <c r="AY19" s="158"/>
      <c r="AZ19" s="170"/>
      <c r="BA19" s="213"/>
      <c r="BB19" s="221"/>
      <c r="BC19" s="230"/>
      <c r="BD19" s="239"/>
      <c r="BE19" s="247"/>
      <c r="BF19" s="252"/>
      <c r="BG19" s="259"/>
      <c r="BH19" s="259"/>
      <c r="BI19" s="259"/>
      <c r="BJ19" s="338"/>
    </row>
    <row r="20" spans="2:62" ht="20.25" customHeight="1">
      <c r="B20" s="296"/>
      <c r="C20" s="24"/>
      <c r="D20" s="35"/>
      <c r="E20" s="43"/>
      <c r="F20" s="48">
        <f>C19</f>
        <v>0</v>
      </c>
      <c r="G20" s="43"/>
      <c r="H20" s="48">
        <f>I19</f>
        <v>0</v>
      </c>
      <c r="I20" s="56"/>
      <c r="J20" s="70"/>
      <c r="K20" s="76"/>
      <c r="L20" s="92"/>
      <c r="M20" s="92"/>
      <c r="N20" s="35"/>
      <c r="O20" s="100"/>
      <c r="P20" s="105"/>
      <c r="Q20" s="105"/>
      <c r="R20" s="105"/>
      <c r="S20" s="116"/>
      <c r="T20" s="123" t="s">
        <v>82</v>
      </c>
      <c r="U20" s="131"/>
      <c r="V20" s="143"/>
      <c r="W20" s="157" t="str">
        <f>IF(W19="","",VLOOKUP(W19,シフト記号表!$C$6:$L$47,10,FALSE))</f>
        <v/>
      </c>
      <c r="X20" s="169" t="str">
        <f>IF(X19="","",VLOOKUP(X19,シフト記号表!$C$6:$L$47,10,FALSE))</f>
        <v/>
      </c>
      <c r="Y20" s="169" t="str">
        <f>IF(Y19="","",VLOOKUP(Y19,シフト記号表!$C$6:$L$47,10,FALSE))</f>
        <v/>
      </c>
      <c r="Z20" s="169" t="str">
        <f>IF(Z19="","",VLOOKUP(Z19,シフト記号表!$C$6:$L$47,10,FALSE))</f>
        <v/>
      </c>
      <c r="AA20" s="169" t="str">
        <f>IF(AA19="","",VLOOKUP(AA19,シフト記号表!$C$6:$L$47,10,FALSE))</f>
        <v/>
      </c>
      <c r="AB20" s="169" t="str">
        <f>IF(AB19="","",VLOOKUP(AB19,シフト記号表!$C$6:$L$47,10,FALSE))</f>
        <v/>
      </c>
      <c r="AC20" s="185" t="str">
        <f>IF(AC19="","",VLOOKUP(AC19,シフト記号表!$C$6:$L$47,10,FALSE))</f>
        <v/>
      </c>
      <c r="AD20" s="157" t="str">
        <f>IF(AD19="","",VLOOKUP(AD19,シフト記号表!$C$6:$L$47,10,FALSE))</f>
        <v/>
      </c>
      <c r="AE20" s="169" t="str">
        <f>IF(AE19="","",VLOOKUP(AE19,シフト記号表!$C$6:$L$47,10,FALSE))</f>
        <v/>
      </c>
      <c r="AF20" s="169" t="str">
        <f>IF(AF19="","",VLOOKUP(AF19,シフト記号表!$C$6:$L$47,10,FALSE))</f>
        <v/>
      </c>
      <c r="AG20" s="169" t="str">
        <f>IF(AG19="","",VLOOKUP(AG19,シフト記号表!$C$6:$L$47,10,FALSE))</f>
        <v/>
      </c>
      <c r="AH20" s="169" t="str">
        <f>IF(AH19="","",VLOOKUP(AH19,シフト記号表!$C$6:$L$47,10,FALSE))</f>
        <v/>
      </c>
      <c r="AI20" s="169" t="str">
        <f>IF(AI19="","",VLOOKUP(AI19,シフト記号表!$C$6:$L$47,10,FALSE))</f>
        <v/>
      </c>
      <c r="AJ20" s="185" t="str">
        <f>IF(AJ19="","",VLOOKUP(AJ19,シフト記号表!$C$6:$L$47,10,FALSE))</f>
        <v/>
      </c>
      <c r="AK20" s="157" t="str">
        <f>IF(AK19="","",VLOOKUP(AK19,シフト記号表!$C$6:$L$47,10,FALSE))</f>
        <v/>
      </c>
      <c r="AL20" s="169" t="str">
        <f>IF(AL19="","",VLOOKUP(AL19,シフト記号表!$C$6:$L$47,10,FALSE))</f>
        <v/>
      </c>
      <c r="AM20" s="169" t="str">
        <f>IF(AM19="","",VLOOKUP(AM19,シフト記号表!$C$6:$L$47,10,FALSE))</f>
        <v/>
      </c>
      <c r="AN20" s="169" t="str">
        <f>IF(AN19="","",VLOOKUP(AN19,シフト記号表!$C$6:$L$47,10,FALSE))</f>
        <v/>
      </c>
      <c r="AO20" s="169" t="str">
        <f>IF(AO19="","",VLOOKUP(AO19,シフト記号表!$C$6:$L$47,10,FALSE))</f>
        <v/>
      </c>
      <c r="AP20" s="169" t="str">
        <f>IF(AP19="","",VLOOKUP(AP19,シフト記号表!$C$6:$L$47,10,FALSE))</f>
        <v/>
      </c>
      <c r="AQ20" s="185" t="str">
        <f>IF(AQ19="","",VLOOKUP(AQ19,シフト記号表!$C$6:$L$47,10,FALSE))</f>
        <v/>
      </c>
      <c r="AR20" s="157" t="str">
        <f>IF(AR19="","",VLOOKUP(AR19,シフト記号表!$C$6:$L$47,10,FALSE))</f>
        <v/>
      </c>
      <c r="AS20" s="169" t="str">
        <f>IF(AS19="","",VLOOKUP(AS19,シフト記号表!$C$6:$L$47,10,FALSE))</f>
        <v/>
      </c>
      <c r="AT20" s="169" t="str">
        <f>IF(AT19="","",VLOOKUP(AT19,シフト記号表!$C$6:$L$47,10,FALSE))</f>
        <v/>
      </c>
      <c r="AU20" s="169" t="str">
        <f>IF(AU19="","",VLOOKUP(AU19,シフト記号表!$C$6:$L$47,10,FALSE))</f>
        <v/>
      </c>
      <c r="AV20" s="169" t="str">
        <f>IF(AV19="","",VLOOKUP(AV19,シフト記号表!$C$6:$L$47,10,FALSE))</f>
        <v/>
      </c>
      <c r="AW20" s="169" t="str">
        <f>IF(AW19="","",VLOOKUP(AW19,シフト記号表!$C$6:$L$47,10,FALSE))</f>
        <v/>
      </c>
      <c r="AX20" s="185" t="str">
        <f>IF(AX19="","",VLOOKUP(AX19,シフト記号表!$C$6:$L$47,10,FALSE))</f>
        <v/>
      </c>
      <c r="AY20" s="157" t="str">
        <f>IF(AY19="","",VLOOKUP(AY19,シフト記号表!$C$6:$L$47,10,FALSE))</f>
        <v/>
      </c>
      <c r="AZ20" s="169" t="str">
        <f>IF(AZ19="","",VLOOKUP(AZ19,シフト記号表!$C$6:$L$47,10,FALSE))</f>
        <v/>
      </c>
      <c r="BA20" s="169" t="str">
        <f>IF(BA19="","",VLOOKUP(BA19,シフト記号表!$C$6:$L$47,10,FALSE))</f>
        <v/>
      </c>
      <c r="BB20" s="220">
        <f>IF($BE$3="４週",SUM(W20:AX20),IF($BE$3="暦月",SUM(W20:BA20),""))</f>
        <v>0</v>
      </c>
      <c r="BC20" s="229"/>
      <c r="BD20" s="238">
        <f>IF($BE$3="４週",BB20/4,IF($BE$3="暦月",(BB20/($BE$8/7)),""))</f>
        <v>0</v>
      </c>
      <c r="BE20" s="229"/>
      <c r="BF20" s="251"/>
      <c r="BG20" s="258"/>
      <c r="BH20" s="258"/>
      <c r="BI20" s="258"/>
      <c r="BJ20" s="337"/>
    </row>
    <row r="21" spans="2:62" ht="20.25" customHeight="1">
      <c r="B21" s="295">
        <f>B19+1</f>
        <v>3</v>
      </c>
      <c r="C21" s="25"/>
      <c r="D21" s="36"/>
      <c r="E21" s="43"/>
      <c r="F21" s="48"/>
      <c r="G21" s="43"/>
      <c r="H21" s="48"/>
      <c r="I21" s="57"/>
      <c r="J21" s="71"/>
      <c r="K21" s="77"/>
      <c r="L21" s="93"/>
      <c r="M21" s="93"/>
      <c r="N21" s="36"/>
      <c r="O21" s="100"/>
      <c r="P21" s="105"/>
      <c r="Q21" s="105"/>
      <c r="R21" s="105"/>
      <c r="S21" s="116"/>
      <c r="T21" s="124" t="s">
        <v>43</v>
      </c>
      <c r="U21" s="132"/>
      <c r="V21" s="144"/>
      <c r="W21" s="158"/>
      <c r="X21" s="170"/>
      <c r="Y21" s="170"/>
      <c r="Z21" s="170"/>
      <c r="AA21" s="170"/>
      <c r="AB21" s="170"/>
      <c r="AC21" s="186"/>
      <c r="AD21" s="158"/>
      <c r="AE21" s="170"/>
      <c r="AF21" s="170"/>
      <c r="AG21" s="170"/>
      <c r="AH21" s="170"/>
      <c r="AI21" s="170"/>
      <c r="AJ21" s="186"/>
      <c r="AK21" s="158"/>
      <c r="AL21" s="170"/>
      <c r="AM21" s="170"/>
      <c r="AN21" s="170"/>
      <c r="AO21" s="170"/>
      <c r="AP21" s="170"/>
      <c r="AQ21" s="186"/>
      <c r="AR21" s="158"/>
      <c r="AS21" s="170"/>
      <c r="AT21" s="170"/>
      <c r="AU21" s="170"/>
      <c r="AV21" s="170"/>
      <c r="AW21" s="170"/>
      <c r="AX21" s="186"/>
      <c r="AY21" s="158"/>
      <c r="AZ21" s="170"/>
      <c r="BA21" s="213"/>
      <c r="BB21" s="221"/>
      <c r="BC21" s="230"/>
      <c r="BD21" s="239"/>
      <c r="BE21" s="247"/>
      <c r="BF21" s="252"/>
      <c r="BG21" s="259"/>
      <c r="BH21" s="259"/>
      <c r="BI21" s="259"/>
      <c r="BJ21" s="338"/>
    </row>
    <row r="22" spans="2:62" ht="20.25" customHeight="1">
      <c r="B22" s="296"/>
      <c r="C22" s="24"/>
      <c r="D22" s="35"/>
      <c r="E22" s="43"/>
      <c r="F22" s="48">
        <f>C21</f>
        <v>0</v>
      </c>
      <c r="G22" s="43"/>
      <c r="H22" s="48">
        <f>I21</f>
        <v>0</v>
      </c>
      <c r="I22" s="56"/>
      <c r="J22" s="70"/>
      <c r="K22" s="76"/>
      <c r="L22" s="92"/>
      <c r="M22" s="92"/>
      <c r="N22" s="35"/>
      <c r="O22" s="100"/>
      <c r="P22" s="105"/>
      <c r="Q22" s="105"/>
      <c r="R22" s="105"/>
      <c r="S22" s="116"/>
      <c r="T22" s="123" t="s">
        <v>82</v>
      </c>
      <c r="U22" s="131"/>
      <c r="V22" s="143"/>
      <c r="W22" s="157" t="str">
        <f>IF(W21="","",VLOOKUP(W21,シフト記号表!$C$6:$L$47,10,FALSE))</f>
        <v/>
      </c>
      <c r="X22" s="169" t="str">
        <f>IF(X21="","",VLOOKUP(X21,シフト記号表!$C$6:$L$47,10,FALSE))</f>
        <v/>
      </c>
      <c r="Y22" s="169" t="str">
        <f>IF(Y21="","",VLOOKUP(Y21,シフト記号表!$C$6:$L$47,10,FALSE))</f>
        <v/>
      </c>
      <c r="Z22" s="169" t="str">
        <f>IF(Z21="","",VLOOKUP(Z21,シフト記号表!$C$6:$L$47,10,FALSE))</f>
        <v/>
      </c>
      <c r="AA22" s="169" t="str">
        <f>IF(AA21="","",VLOOKUP(AA21,シフト記号表!$C$6:$L$47,10,FALSE))</f>
        <v/>
      </c>
      <c r="AB22" s="169" t="str">
        <f>IF(AB21="","",VLOOKUP(AB21,シフト記号表!$C$6:$L$47,10,FALSE))</f>
        <v/>
      </c>
      <c r="AC22" s="185" t="str">
        <f>IF(AC21="","",VLOOKUP(AC21,シフト記号表!$C$6:$L$47,10,FALSE))</f>
        <v/>
      </c>
      <c r="AD22" s="157" t="str">
        <f>IF(AD21="","",VLOOKUP(AD21,シフト記号表!$C$6:$L$47,10,FALSE))</f>
        <v/>
      </c>
      <c r="AE22" s="169" t="str">
        <f>IF(AE21="","",VLOOKUP(AE21,シフト記号表!$C$6:$L$47,10,FALSE))</f>
        <v/>
      </c>
      <c r="AF22" s="169" t="str">
        <f>IF(AF21="","",VLOOKUP(AF21,シフト記号表!$C$6:$L$47,10,FALSE))</f>
        <v/>
      </c>
      <c r="AG22" s="169" t="str">
        <f>IF(AG21="","",VLOOKUP(AG21,シフト記号表!$C$6:$L$47,10,FALSE))</f>
        <v/>
      </c>
      <c r="AH22" s="169" t="str">
        <f>IF(AH21="","",VLOOKUP(AH21,シフト記号表!$C$6:$L$47,10,FALSE))</f>
        <v/>
      </c>
      <c r="AI22" s="169" t="str">
        <f>IF(AI21="","",VLOOKUP(AI21,シフト記号表!$C$6:$L$47,10,FALSE))</f>
        <v/>
      </c>
      <c r="AJ22" s="185" t="str">
        <f>IF(AJ21="","",VLOOKUP(AJ21,シフト記号表!$C$6:$L$47,10,FALSE))</f>
        <v/>
      </c>
      <c r="AK22" s="157" t="str">
        <f>IF(AK21="","",VLOOKUP(AK21,シフト記号表!$C$6:$L$47,10,FALSE))</f>
        <v/>
      </c>
      <c r="AL22" s="169" t="str">
        <f>IF(AL21="","",VLOOKUP(AL21,シフト記号表!$C$6:$L$47,10,FALSE))</f>
        <v/>
      </c>
      <c r="AM22" s="169" t="str">
        <f>IF(AM21="","",VLOOKUP(AM21,シフト記号表!$C$6:$L$47,10,FALSE))</f>
        <v/>
      </c>
      <c r="AN22" s="169" t="str">
        <f>IF(AN21="","",VLOOKUP(AN21,シフト記号表!$C$6:$L$47,10,FALSE))</f>
        <v/>
      </c>
      <c r="AO22" s="169" t="str">
        <f>IF(AO21="","",VLOOKUP(AO21,シフト記号表!$C$6:$L$47,10,FALSE))</f>
        <v/>
      </c>
      <c r="AP22" s="169" t="str">
        <f>IF(AP21="","",VLOOKUP(AP21,シフト記号表!$C$6:$L$47,10,FALSE))</f>
        <v/>
      </c>
      <c r="AQ22" s="185" t="str">
        <f>IF(AQ21="","",VLOOKUP(AQ21,シフト記号表!$C$6:$L$47,10,FALSE))</f>
        <v/>
      </c>
      <c r="AR22" s="157" t="str">
        <f>IF(AR21="","",VLOOKUP(AR21,シフト記号表!$C$6:$L$47,10,FALSE))</f>
        <v/>
      </c>
      <c r="AS22" s="169" t="str">
        <f>IF(AS21="","",VLOOKUP(AS21,シフト記号表!$C$6:$L$47,10,FALSE))</f>
        <v/>
      </c>
      <c r="AT22" s="169" t="str">
        <f>IF(AT21="","",VLOOKUP(AT21,シフト記号表!$C$6:$L$47,10,FALSE))</f>
        <v/>
      </c>
      <c r="AU22" s="169" t="str">
        <f>IF(AU21="","",VLOOKUP(AU21,シフト記号表!$C$6:$L$47,10,FALSE))</f>
        <v/>
      </c>
      <c r="AV22" s="169" t="str">
        <f>IF(AV21="","",VLOOKUP(AV21,シフト記号表!$C$6:$L$47,10,FALSE))</f>
        <v/>
      </c>
      <c r="AW22" s="169" t="str">
        <f>IF(AW21="","",VLOOKUP(AW21,シフト記号表!$C$6:$L$47,10,FALSE))</f>
        <v/>
      </c>
      <c r="AX22" s="185" t="str">
        <f>IF(AX21="","",VLOOKUP(AX21,シフト記号表!$C$6:$L$47,10,FALSE))</f>
        <v/>
      </c>
      <c r="AY22" s="157" t="str">
        <f>IF(AY21="","",VLOOKUP(AY21,シフト記号表!$C$6:$L$47,10,FALSE))</f>
        <v/>
      </c>
      <c r="AZ22" s="169" t="str">
        <f>IF(AZ21="","",VLOOKUP(AZ21,シフト記号表!$C$6:$L$47,10,FALSE))</f>
        <v/>
      </c>
      <c r="BA22" s="169" t="str">
        <f>IF(BA21="","",VLOOKUP(BA21,シフト記号表!$C$6:$L$47,10,FALSE))</f>
        <v/>
      </c>
      <c r="BB22" s="220">
        <f>IF($BE$3="４週",SUM(W22:AX22),IF($BE$3="暦月",SUM(W22:BA22),""))</f>
        <v>0</v>
      </c>
      <c r="BC22" s="229"/>
      <c r="BD22" s="238">
        <f>IF($BE$3="４週",BB22/4,IF($BE$3="暦月",(BB22/($BE$8/7)),""))</f>
        <v>0</v>
      </c>
      <c r="BE22" s="229"/>
      <c r="BF22" s="251"/>
      <c r="BG22" s="258"/>
      <c r="BH22" s="258"/>
      <c r="BI22" s="258"/>
      <c r="BJ22" s="337"/>
    </row>
    <row r="23" spans="2:62" ht="20.25" customHeight="1">
      <c r="B23" s="295">
        <f>B21+1</f>
        <v>4</v>
      </c>
      <c r="C23" s="25"/>
      <c r="D23" s="36"/>
      <c r="E23" s="43"/>
      <c r="F23" s="48"/>
      <c r="G23" s="43"/>
      <c r="H23" s="48"/>
      <c r="I23" s="57"/>
      <c r="J23" s="71"/>
      <c r="K23" s="77"/>
      <c r="L23" s="93"/>
      <c r="M23" s="93"/>
      <c r="N23" s="36"/>
      <c r="O23" s="100"/>
      <c r="P23" s="105"/>
      <c r="Q23" s="105"/>
      <c r="R23" s="105"/>
      <c r="S23" s="116"/>
      <c r="T23" s="124" t="s">
        <v>43</v>
      </c>
      <c r="U23" s="132"/>
      <c r="V23" s="144"/>
      <c r="W23" s="158"/>
      <c r="X23" s="170"/>
      <c r="Y23" s="170"/>
      <c r="Z23" s="170"/>
      <c r="AA23" s="170"/>
      <c r="AB23" s="170"/>
      <c r="AC23" s="186"/>
      <c r="AD23" s="158"/>
      <c r="AE23" s="170"/>
      <c r="AF23" s="170"/>
      <c r="AG23" s="170"/>
      <c r="AH23" s="170"/>
      <c r="AI23" s="170"/>
      <c r="AJ23" s="186"/>
      <c r="AK23" s="158"/>
      <c r="AL23" s="170"/>
      <c r="AM23" s="170"/>
      <c r="AN23" s="170"/>
      <c r="AO23" s="170"/>
      <c r="AP23" s="170"/>
      <c r="AQ23" s="186"/>
      <c r="AR23" s="158"/>
      <c r="AS23" s="170"/>
      <c r="AT23" s="170"/>
      <c r="AU23" s="170"/>
      <c r="AV23" s="170"/>
      <c r="AW23" s="170"/>
      <c r="AX23" s="186"/>
      <c r="AY23" s="158"/>
      <c r="AZ23" s="170"/>
      <c r="BA23" s="213"/>
      <c r="BB23" s="221"/>
      <c r="BC23" s="230"/>
      <c r="BD23" s="239"/>
      <c r="BE23" s="247"/>
      <c r="BF23" s="252"/>
      <c r="BG23" s="259"/>
      <c r="BH23" s="259"/>
      <c r="BI23" s="259"/>
      <c r="BJ23" s="338"/>
    </row>
    <row r="24" spans="2:62" ht="20.25" customHeight="1">
      <c r="B24" s="296"/>
      <c r="C24" s="24"/>
      <c r="D24" s="35"/>
      <c r="E24" s="43"/>
      <c r="F24" s="48">
        <f>C23</f>
        <v>0</v>
      </c>
      <c r="G24" s="43"/>
      <c r="H24" s="48">
        <f>I23</f>
        <v>0</v>
      </c>
      <c r="I24" s="56"/>
      <c r="J24" s="70"/>
      <c r="K24" s="76"/>
      <c r="L24" s="92"/>
      <c r="M24" s="92"/>
      <c r="N24" s="35"/>
      <c r="O24" s="100"/>
      <c r="P24" s="105"/>
      <c r="Q24" s="105"/>
      <c r="R24" s="105"/>
      <c r="S24" s="116"/>
      <c r="T24" s="123" t="s">
        <v>82</v>
      </c>
      <c r="U24" s="131"/>
      <c r="V24" s="143"/>
      <c r="W24" s="157" t="str">
        <f>IF(W23="","",VLOOKUP(W23,シフト記号表!$C$6:$L$47,10,FALSE))</f>
        <v/>
      </c>
      <c r="X24" s="169" t="str">
        <f>IF(X23="","",VLOOKUP(X23,シフト記号表!$C$6:$L$47,10,FALSE))</f>
        <v/>
      </c>
      <c r="Y24" s="169" t="str">
        <f>IF(Y23="","",VLOOKUP(Y23,シフト記号表!$C$6:$L$47,10,FALSE))</f>
        <v/>
      </c>
      <c r="Z24" s="169" t="str">
        <f>IF(Z23="","",VLOOKUP(Z23,シフト記号表!$C$6:$L$47,10,FALSE))</f>
        <v/>
      </c>
      <c r="AA24" s="169" t="str">
        <f>IF(AA23="","",VLOOKUP(AA23,シフト記号表!$C$6:$L$47,10,FALSE))</f>
        <v/>
      </c>
      <c r="AB24" s="169" t="str">
        <f>IF(AB23="","",VLOOKUP(AB23,シフト記号表!$C$6:$L$47,10,FALSE))</f>
        <v/>
      </c>
      <c r="AC24" s="185" t="str">
        <f>IF(AC23="","",VLOOKUP(AC23,シフト記号表!$C$6:$L$47,10,FALSE))</f>
        <v/>
      </c>
      <c r="AD24" s="157" t="str">
        <f>IF(AD23="","",VLOOKUP(AD23,シフト記号表!$C$6:$L$47,10,FALSE))</f>
        <v/>
      </c>
      <c r="AE24" s="169" t="str">
        <f>IF(AE23="","",VLOOKUP(AE23,シフト記号表!$C$6:$L$47,10,FALSE))</f>
        <v/>
      </c>
      <c r="AF24" s="169" t="str">
        <f>IF(AF23="","",VLOOKUP(AF23,シフト記号表!$C$6:$L$47,10,FALSE))</f>
        <v/>
      </c>
      <c r="AG24" s="169" t="str">
        <f>IF(AG23="","",VLOOKUP(AG23,シフト記号表!$C$6:$L$47,10,FALSE))</f>
        <v/>
      </c>
      <c r="AH24" s="169" t="str">
        <f>IF(AH23="","",VLOOKUP(AH23,シフト記号表!$C$6:$L$47,10,FALSE))</f>
        <v/>
      </c>
      <c r="AI24" s="169" t="str">
        <f>IF(AI23="","",VLOOKUP(AI23,シフト記号表!$C$6:$L$47,10,FALSE))</f>
        <v/>
      </c>
      <c r="AJ24" s="185" t="str">
        <f>IF(AJ23="","",VLOOKUP(AJ23,シフト記号表!$C$6:$L$47,10,FALSE))</f>
        <v/>
      </c>
      <c r="AK24" s="157" t="str">
        <f>IF(AK23="","",VLOOKUP(AK23,シフト記号表!$C$6:$L$47,10,FALSE))</f>
        <v/>
      </c>
      <c r="AL24" s="169" t="str">
        <f>IF(AL23="","",VLOOKUP(AL23,シフト記号表!$C$6:$L$47,10,FALSE))</f>
        <v/>
      </c>
      <c r="AM24" s="169" t="str">
        <f>IF(AM23="","",VLOOKUP(AM23,シフト記号表!$C$6:$L$47,10,FALSE))</f>
        <v/>
      </c>
      <c r="AN24" s="169" t="str">
        <f>IF(AN23="","",VLOOKUP(AN23,シフト記号表!$C$6:$L$47,10,FALSE))</f>
        <v/>
      </c>
      <c r="AO24" s="169" t="str">
        <f>IF(AO23="","",VLOOKUP(AO23,シフト記号表!$C$6:$L$47,10,FALSE))</f>
        <v/>
      </c>
      <c r="AP24" s="169" t="str">
        <f>IF(AP23="","",VLOOKUP(AP23,シフト記号表!$C$6:$L$47,10,FALSE))</f>
        <v/>
      </c>
      <c r="AQ24" s="185" t="str">
        <f>IF(AQ23="","",VLOOKUP(AQ23,シフト記号表!$C$6:$L$47,10,FALSE))</f>
        <v/>
      </c>
      <c r="AR24" s="157" t="str">
        <f>IF(AR23="","",VLOOKUP(AR23,シフト記号表!$C$6:$L$47,10,FALSE))</f>
        <v/>
      </c>
      <c r="AS24" s="169" t="str">
        <f>IF(AS23="","",VLOOKUP(AS23,シフト記号表!$C$6:$L$47,10,FALSE))</f>
        <v/>
      </c>
      <c r="AT24" s="169" t="str">
        <f>IF(AT23="","",VLOOKUP(AT23,シフト記号表!$C$6:$L$47,10,FALSE))</f>
        <v/>
      </c>
      <c r="AU24" s="169" t="str">
        <f>IF(AU23="","",VLOOKUP(AU23,シフト記号表!$C$6:$L$47,10,FALSE))</f>
        <v/>
      </c>
      <c r="AV24" s="169" t="str">
        <f>IF(AV23="","",VLOOKUP(AV23,シフト記号表!$C$6:$L$47,10,FALSE))</f>
        <v/>
      </c>
      <c r="AW24" s="169" t="str">
        <f>IF(AW23="","",VLOOKUP(AW23,シフト記号表!$C$6:$L$47,10,FALSE))</f>
        <v/>
      </c>
      <c r="AX24" s="185" t="str">
        <f>IF(AX23="","",VLOOKUP(AX23,シフト記号表!$C$6:$L$47,10,FALSE))</f>
        <v/>
      </c>
      <c r="AY24" s="157" t="str">
        <f>IF(AY23="","",VLOOKUP(AY23,シフト記号表!$C$6:$L$47,10,FALSE))</f>
        <v/>
      </c>
      <c r="AZ24" s="169" t="str">
        <f>IF(AZ23="","",VLOOKUP(AZ23,シフト記号表!$C$6:$L$47,10,FALSE))</f>
        <v/>
      </c>
      <c r="BA24" s="169" t="str">
        <f>IF(BA23="","",VLOOKUP(BA23,シフト記号表!$C$6:$L$47,10,FALSE))</f>
        <v/>
      </c>
      <c r="BB24" s="220">
        <f>IF($BE$3="４週",SUM(W24:AX24),IF($BE$3="暦月",SUM(W24:BA24),""))</f>
        <v>0</v>
      </c>
      <c r="BC24" s="229"/>
      <c r="BD24" s="238">
        <f>IF($BE$3="４週",BB24/4,IF($BE$3="暦月",(BB24/($BE$8/7)),""))</f>
        <v>0</v>
      </c>
      <c r="BE24" s="229"/>
      <c r="BF24" s="251"/>
      <c r="BG24" s="258"/>
      <c r="BH24" s="258"/>
      <c r="BI24" s="258"/>
      <c r="BJ24" s="337"/>
    </row>
    <row r="25" spans="2:62" ht="20.25" customHeight="1">
      <c r="B25" s="295">
        <f>B23+1</f>
        <v>5</v>
      </c>
      <c r="C25" s="25"/>
      <c r="D25" s="36"/>
      <c r="E25" s="43"/>
      <c r="F25" s="48"/>
      <c r="G25" s="43"/>
      <c r="H25" s="48"/>
      <c r="I25" s="57"/>
      <c r="J25" s="71"/>
      <c r="K25" s="77"/>
      <c r="L25" s="93"/>
      <c r="M25" s="93"/>
      <c r="N25" s="36"/>
      <c r="O25" s="100"/>
      <c r="P25" s="105"/>
      <c r="Q25" s="105"/>
      <c r="R25" s="105"/>
      <c r="S25" s="116"/>
      <c r="T25" s="124" t="s">
        <v>43</v>
      </c>
      <c r="U25" s="132"/>
      <c r="V25" s="144"/>
      <c r="W25" s="158"/>
      <c r="X25" s="170"/>
      <c r="Y25" s="170"/>
      <c r="Z25" s="170"/>
      <c r="AA25" s="170"/>
      <c r="AB25" s="170"/>
      <c r="AC25" s="186"/>
      <c r="AD25" s="158"/>
      <c r="AE25" s="170"/>
      <c r="AF25" s="170"/>
      <c r="AG25" s="170"/>
      <c r="AH25" s="170"/>
      <c r="AI25" s="170"/>
      <c r="AJ25" s="186"/>
      <c r="AK25" s="158"/>
      <c r="AL25" s="170"/>
      <c r="AM25" s="170"/>
      <c r="AN25" s="170"/>
      <c r="AO25" s="170"/>
      <c r="AP25" s="170"/>
      <c r="AQ25" s="186"/>
      <c r="AR25" s="158"/>
      <c r="AS25" s="170"/>
      <c r="AT25" s="170"/>
      <c r="AU25" s="170"/>
      <c r="AV25" s="170"/>
      <c r="AW25" s="170"/>
      <c r="AX25" s="186"/>
      <c r="AY25" s="158"/>
      <c r="AZ25" s="170"/>
      <c r="BA25" s="213"/>
      <c r="BB25" s="221"/>
      <c r="BC25" s="230"/>
      <c r="BD25" s="239"/>
      <c r="BE25" s="247"/>
      <c r="BF25" s="252"/>
      <c r="BG25" s="259"/>
      <c r="BH25" s="259"/>
      <c r="BI25" s="259"/>
      <c r="BJ25" s="338"/>
    </row>
    <row r="26" spans="2:62" ht="20.25" customHeight="1">
      <c r="B26" s="296"/>
      <c r="C26" s="24"/>
      <c r="D26" s="35"/>
      <c r="E26" s="43"/>
      <c r="F26" s="48">
        <f>C25</f>
        <v>0</v>
      </c>
      <c r="G26" s="43"/>
      <c r="H26" s="48">
        <f>I25</f>
        <v>0</v>
      </c>
      <c r="I26" s="56"/>
      <c r="J26" s="70"/>
      <c r="K26" s="76"/>
      <c r="L26" s="92"/>
      <c r="M26" s="92"/>
      <c r="N26" s="35"/>
      <c r="O26" s="100"/>
      <c r="P26" s="105"/>
      <c r="Q26" s="105"/>
      <c r="R26" s="105"/>
      <c r="S26" s="116"/>
      <c r="T26" s="125" t="s">
        <v>82</v>
      </c>
      <c r="U26" s="133"/>
      <c r="V26" s="145"/>
      <c r="W26" s="157" t="str">
        <f>IF(W25="","",VLOOKUP(W25,シフト記号表!$C$6:$L$47,10,FALSE))</f>
        <v/>
      </c>
      <c r="X26" s="169" t="str">
        <f>IF(X25="","",VLOOKUP(X25,シフト記号表!$C$6:$L$47,10,FALSE))</f>
        <v/>
      </c>
      <c r="Y26" s="169" t="str">
        <f>IF(Y25="","",VLOOKUP(Y25,シフト記号表!$C$6:$L$47,10,FALSE))</f>
        <v/>
      </c>
      <c r="Z26" s="169" t="str">
        <f>IF(Z25="","",VLOOKUP(Z25,シフト記号表!$C$6:$L$47,10,FALSE))</f>
        <v/>
      </c>
      <c r="AA26" s="169" t="str">
        <f>IF(AA25="","",VLOOKUP(AA25,シフト記号表!$C$6:$L$47,10,FALSE))</f>
        <v/>
      </c>
      <c r="AB26" s="169" t="str">
        <f>IF(AB25="","",VLOOKUP(AB25,シフト記号表!$C$6:$L$47,10,FALSE))</f>
        <v/>
      </c>
      <c r="AC26" s="185" t="str">
        <f>IF(AC25="","",VLOOKUP(AC25,シフト記号表!$C$6:$L$47,10,FALSE))</f>
        <v/>
      </c>
      <c r="AD26" s="157" t="str">
        <f>IF(AD25="","",VLOOKUP(AD25,シフト記号表!$C$6:$L$47,10,FALSE))</f>
        <v/>
      </c>
      <c r="AE26" s="169" t="str">
        <f>IF(AE25="","",VLOOKUP(AE25,シフト記号表!$C$6:$L$47,10,FALSE))</f>
        <v/>
      </c>
      <c r="AF26" s="169" t="str">
        <f>IF(AF25="","",VLOOKUP(AF25,シフト記号表!$C$6:$L$47,10,FALSE))</f>
        <v/>
      </c>
      <c r="AG26" s="169" t="str">
        <f>IF(AG25="","",VLOOKUP(AG25,シフト記号表!$C$6:$L$47,10,FALSE))</f>
        <v/>
      </c>
      <c r="AH26" s="169" t="str">
        <f>IF(AH25="","",VLOOKUP(AH25,シフト記号表!$C$6:$L$47,10,FALSE))</f>
        <v/>
      </c>
      <c r="AI26" s="169" t="str">
        <f>IF(AI25="","",VLOOKUP(AI25,シフト記号表!$C$6:$L$47,10,FALSE))</f>
        <v/>
      </c>
      <c r="AJ26" s="185" t="str">
        <f>IF(AJ25="","",VLOOKUP(AJ25,シフト記号表!$C$6:$L$47,10,FALSE))</f>
        <v/>
      </c>
      <c r="AK26" s="157" t="str">
        <f>IF(AK25="","",VLOOKUP(AK25,シフト記号表!$C$6:$L$47,10,FALSE))</f>
        <v/>
      </c>
      <c r="AL26" s="169" t="str">
        <f>IF(AL25="","",VLOOKUP(AL25,シフト記号表!$C$6:$L$47,10,FALSE))</f>
        <v/>
      </c>
      <c r="AM26" s="169" t="str">
        <f>IF(AM25="","",VLOOKUP(AM25,シフト記号表!$C$6:$L$47,10,FALSE))</f>
        <v/>
      </c>
      <c r="AN26" s="169" t="str">
        <f>IF(AN25="","",VLOOKUP(AN25,シフト記号表!$C$6:$L$47,10,FALSE))</f>
        <v/>
      </c>
      <c r="AO26" s="169" t="str">
        <f>IF(AO25="","",VLOOKUP(AO25,シフト記号表!$C$6:$L$47,10,FALSE))</f>
        <v/>
      </c>
      <c r="AP26" s="169" t="str">
        <f>IF(AP25="","",VLOOKUP(AP25,シフト記号表!$C$6:$L$47,10,FALSE))</f>
        <v/>
      </c>
      <c r="AQ26" s="185" t="str">
        <f>IF(AQ25="","",VLOOKUP(AQ25,シフト記号表!$C$6:$L$47,10,FALSE))</f>
        <v/>
      </c>
      <c r="AR26" s="157" t="str">
        <f>IF(AR25="","",VLOOKUP(AR25,シフト記号表!$C$6:$L$47,10,FALSE))</f>
        <v/>
      </c>
      <c r="AS26" s="169" t="str">
        <f>IF(AS25="","",VLOOKUP(AS25,シフト記号表!$C$6:$L$47,10,FALSE))</f>
        <v/>
      </c>
      <c r="AT26" s="169" t="str">
        <f>IF(AT25="","",VLOOKUP(AT25,シフト記号表!$C$6:$L$47,10,FALSE))</f>
        <v/>
      </c>
      <c r="AU26" s="169" t="str">
        <f>IF(AU25="","",VLOOKUP(AU25,シフト記号表!$C$6:$L$47,10,FALSE))</f>
        <v/>
      </c>
      <c r="AV26" s="169" t="str">
        <f>IF(AV25="","",VLOOKUP(AV25,シフト記号表!$C$6:$L$47,10,FALSE))</f>
        <v/>
      </c>
      <c r="AW26" s="169" t="str">
        <f>IF(AW25="","",VLOOKUP(AW25,シフト記号表!$C$6:$L$47,10,FALSE))</f>
        <v/>
      </c>
      <c r="AX26" s="185" t="str">
        <f>IF(AX25="","",VLOOKUP(AX25,シフト記号表!$C$6:$L$47,10,FALSE))</f>
        <v/>
      </c>
      <c r="AY26" s="157" t="str">
        <f>IF(AY25="","",VLOOKUP(AY25,シフト記号表!$C$6:$L$47,10,FALSE))</f>
        <v/>
      </c>
      <c r="AZ26" s="169" t="str">
        <f>IF(AZ25="","",VLOOKUP(AZ25,シフト記号表!$C$6:$L$47,10,FALSE))</f>
        <v/>
      </c>
      <c r="BA26" s="169" t="str">
        <f>IF(BA25="","",VLOOKUP(BA25,シフト記号表!$C$6:$L$47,10,FALSE))</f>
        <v/>
      </c>
      <c r="BB26" s="220">
        <f>IF($BE$3="４週",SUM(W26:AX26),IF($BE$3="暦月",SUM(W26:BA26),""))</f>
        <v>0</v>
      </c>
      <c r="BC26" s="229"/>
      <c r="BD26" s="238">
        <f>IF($BE$3="４週",BB26/4,IF($BE$3="暦月",(BB26/($BE$8/7)),""))</f>
        <v>0</v>
      </c>
      <c r="BE26" s="229"/>
      <c r="BF26" s="251"/>
      <c r="BG26" s="258"/>
      <c r="BH26" s="258"/>
      <c r="BI26" s="258"/>
      <c r="BJ26" s="337"/>
    </row>
    <row r="27" spans="2:62" ht="20.25" customHeight="1">
      <c r="B27" s="295">
        <f>B25+1</f>
        <v>6</v>
      </c>
      <c r="C27" s="25"/>
      <c r="D27" s="36"/>
      <c r="E27" s="43"/>
      <c r="F27" s="48"/>
      <c r="G27" s="43"/>
      <c r="H27" s="48"/>
      <c r="I27" s="57"/>
      <c r="J27" s="71"/>
      <c r="K27" s="77"/>
      <c r="L27" s="93"/>
      <c r="M27" s="93"/>
      <c r="N27" s="36"/>
      <c r="O27" s="100"/>
      <c r="P27" s="105"/>
      <c r="Q27" s="105"/>
      <c r="R27" s="105"/>
      <c r="S27" s="116"/>
      <c r="T27" s="126" t="s">
        <v>43</v>
      </c>
      <c r="U27" s="134"/>
      <c r="V27" s="146"/>
      <c r="W27" s="158"/>
      <c r="X27" s="170"/>
      <c r="Y27" s="170"/>
      <c r="Z27" s="170"/>
      <c r="AA27" s="170"/>
      <c r="AB27" s="170"/>
      <c r="AC27" s="186"/>
      <c r="AD27" s="158"/>
      <c r="AE27" s="170"/>
      <c r="AF27" s="170"/>
      <c r="AG27" s="170"/>
      <c r="AH27" s="170"/>
      <c r="AI27" s="170"/>
      <c r="AJ27" s="186"/>
      <c r="AK27" s="158"/>
      <c r="AL27" s="170"/>
      <c r="AM27" s="170"/>
      <c r="AN27" s="170"/>
      <c r="AO27" s="170"/>
      <c r="AP27" s="170"/>
      <c r="AQ27" s="186"/>
      <c r="AR27" s="158"/>
      <c r="AS27" s="170"/>
      <c r="AT27" s="170"/>
      <c r="AU27" s="170"/>
      <c r="AV27" s="170"/>
      <c r="AW27" s="170"/>
      <c r="AX27" s="186"/>
      <c r="AY27" s="158"/>
      <c r="AZ27" s="170"/>
      <c r="BA27" s="213"/>
      <c r="BB27" s="221"/>
      <c r="BC27" s="230"/>
      <c r="BD27" s="239"/>
      <c r="BE27" s="247"/>
      <c r="BF27" s="252"/>
      <c r="BG27" s="259"/>
      <c r="BH27" s="259"/>
      <c r="BI27" s="259"/>
      <c r="BJ27" s="338"/>
    </row>
    <row r="28" spans="2:62" ht="20.25" customHeight="1">
      <c r="B28" s="296"/>
      <c r="C28" s="24"/>
      <c r="D28" s="35"/>
      <c r="E28" s="43"/>
      <c r="F28" s="48">
        <f>C27</f>
        <v>0</v>
      </c>
      <c r="G28" s="43"/>
      <c r="H28" s="48">
        <f>I27</f>
        <v>0</v>
      </c>
      <c r="I28" s="56"/>
      <c r="J28" s="70"/>
      <c r="K28" s="76"/>
      <c r="L28" s="92"/>
      <c r="M28" s="92"/>
      <c r="N28" s="35"/>
      <c r="O28" s="100"/>
      <c r="P28" s="105"/>
      <c r="Q28" s="105"/>
      <c r="R28" s="105"/>
      <c r="S28" s="116"/>
      <c r="T28" s="123" t="s">
        <v>82</v>
      </c>
      <c r="U28" s="131"/>
      <c r="V28" s="143"/>
      <c r="W28" s="157" t="str">
        <f>IF(W27="","",VLOOKUP(W27,シフト記号表!$C$6:$L$47,10,FALSE))</f>
        <v/>
      </c>
      <c r="X28" s="169" t="str">
        <f>IF(X27="","",VLOOKUP(X27,シフト記号表!$C$6:$L$47,10,FALSE))</f>
        <v/>
      </c>
      <c r="Y28" s="169" t="str">
        <f>IF(Y27="","",VLOOKUP(Y27,シフト記号表!$C$6:$L$47,10,FALSE))</f>
        <v/>
      </c>
      <c r="Z28" s="169" t="str">
        <f>IF(Z27="","",VLOOKUP(Z27,シフト記号表!$C$6:$L$47,10,FALSE))</f>
        <v/>
      </c>
      <c r="AA28" s="169" t="str">
        <f>IF(AA27="","",VLOOKUP(AA27,シフト記号表!$C$6:$L$47,10,FALSE))</f>
        <v/>
      </c>
      <c r="AB28" s="169" t="str">
        <f>IF(AB27="","",VLOOKUP(AB27,シフト記号表!$C$6:$L$47,10,FALSE))</f>
        <v/>
      </c>
      <c r="AC28" s="185" t="str">
        <f>IF(AC27="","",VLOOKUP(AC27,シフト記号表!$C$6:$L$47,10,FALSE))</f>
        <v/>
      </c>
      <c r="AD28" s="157" t="str">
        <f>IF(AD27="","",VLOOKUP(AD27,シフト記号表!$C$6:$L$47,10,FALSE))</f>
        <v/>
      </c>
      <c r="AE28" s="169" t="str">
        <f>IF(AE27="","",VLOOKUP(AE27,シフト記号表!$C$6:$L$47,10,FALSE))</f>
        <v/>
      </c>
      <c r="AF28" s="169" t="str">
        <f>IF(AF27="","",VLOOKUP(AF27,シフト記号表!$C$6:$L$47,10,FALSE))</f>
        <v/>
      </c>
      <c r="AG28" s="169" t="str">
        <f>IF(AG27="","",VLOOKUP(AG27,シフト記号表!$C$6:$L$47,10,FALSE))</f>
        <v/>
      </c>
      <c r="AH28" s="169" t="str">
        <f>IF(AH27="","",VLOOKUP(AH27,シフト記号表!$C$6:$L$47,10,FALSE))</f>
        <v/>
      </c>
      <c r="AI28" s="169" t="str">
        <f>IF(AI27="","",VLOOKUP(AI27,シフト記号表!$C$6:$L$47,10,FALSE))</f>
        <v/>
      </c>
      <c r="AJ28" s="185" t="str">
        <f>IF(AJ27="","",VLOOKUP(AJ27,シフト記号表!$C$6:$L$47,10,FALSE))</f>
        <v/>
      </c>
      <c r="AK28" s="157" t="str">
        <f>IF(AK27="","",VLOOKUP(AK27,シフト記号表!$C$6:$L$47,10,FALSE))</f>
        <v/>
      </c>
      <c r="AL28" s="169" t="str">
        <f>IF(AL27="","",VLOOKUP(AL27,シフト記号表!$C$6:$L$47,10,FALSE))</f>
        <v/>
      </c>
      <c r="AM28" s="169" t="str">
        <f>IF(AM27="","",VLOOKUP(AM27,シフト記号表!$C$6:$L$47,10,FALSE))</f>
        <v/>
      </c>
      <c r="AN28" s="169" t="str">
        <f>IF(AN27="","",VLOOKUP(AN27,シフト記号表!$C$6:$L$47,10,FALSE))</f>
        <v/>
      </c>
      <c r="AO28" s="169" t="str">
        <f>IF(AO27="","",VLOOKUP(AO27,シフト記号表!$C$6:$L$47,10,FALSE))</f>
        <v/>
      </c>
      <c r="AP28" s="169" t="str">
        <f>IF(AP27="","",VLOOKUP(AP27,シフト記号表!$C$6:$L$47,10,FALSE))</f>
        <v/>
      </c>
      <c r="AQ28" s="185" t="str">
        <f>IF(AQ27="","",VLOOKUP(AQ27,シフト記号表!$C$6:$L$47,10,FALSE))</f>
        <v/>
      </c>
      <c r="AR28" s="157" t="str">
        <f>IF(AR27="","",VLOOKUP(AR27,シフト記号表!$C$6:$L$47,10,FALSE))</f>
        <v/>
      </c>
      <c r="AS28" s="169" t="str">
        <f>IF(AS27="","",VLOOKUP(AS27,シフト記号表!$C$6:$L$47,10,FALSE))</f>
        <v/>
      </c>
      <c r="AT28" s="169" t="str">
        <f>IF(AT27="","",VLOOKUP(AT27,シフト記号表!$C$6:$L$47,10,FALSE))</f>
        <v/>
      </c>
      <c r="AU28" s="169" t="str">
        <f>IF(AU27="","",VLOOKUP(AU27,シフト記号表!$C$6:$L$47,10,FALSE))</f>
        <v/>
      </c>
      <c r="AV28" s="169" t="str">
        <f>IF(AV27="","",VLOOKUP(AV27,シフト記号表!$C$6:$L$47,10,FALSE))</f>
        <v/>
      </c>
      <c r="AW28" s="169" t="str">
        <f>IF(AW27="","",VLOOKUP(AW27,シフト記号表!$C$6:$L$47,10,FALSE))</f>
        <v/>
      </c>
      <c r="AX28" s="185" t="str">
        <f>IF(AX27="","",VLOOKUP(AX27,シフト記号表!$C$6:$L$47,10,FALSE))</f>
        <v/>
      </c>
      <c r="AY28" s="157" t="str">
        <f>IF(AY27="","",VLOOKUP(AY27,シフト記号表!$C$6:$L$47,10,FALSE))</f>
        <v/>
      </c>
      <c r="AZ28" s="169" t="str">
        <f>IF(AZ27="","",VLOOKUP(AZ27,シフト記号表!$C$6:$L$47,10,FALSE))</f>
        <v/>
      </c>
      <c r="BA28" s="169" t="str">
        <f>IF(BA27="","",VLOOKUP(BA27,シフト記号表!$C$6:$L$47,10,FALSE))</f>
        <v/>
      </c>
      <c r="BB28" s="220">
        <f>IF($BE$3="４週",SUM(W28:AX28),IF($BE$3="暦月",SUM(W28:BA28),""))</f>
        <v>0</v>
      </c>
      <c r="BC28" s="229"/>
      <c r="BD28" s="238">
        <f>IF($BE$3="４週",BB28/4,IF($BE$3="暦月",(BB28/($BE$8/7)),""))</f>
        <v>0</v>
      </c>
      <c r="BE28" s="229"/>
      <c r="BF28" s="251"/>
      <c r="BG28" s="258"/>
      <c r="BH28" s="258"/>
      <c r="BI28" s="258"/>
      <c r="BJ28" s="337"/>
    </row>
    <row r="29" spans="2:62" ht="20.25" customHeight="1">
      <c r="B29" s="295">
        <f>B27+1</f>
        <v>7</v>
      </c>
      <c r="C29" s="25"/>
      <c r="D29" s="36"/>
      <c r="E29" s="43"/>
      <c r="F29" s="48"/>
      <c r="G29" s="43"/>
      <c r="H29" s="48"/>
      <c r="I29" s="57"/>
      <c r="J29" s="71"/>
      <c r="K29" s="77"/>
      <c r="L29" s="93"/>
      <c r="M29" s="93"/>
      <c r="N29" s="36"/>
      <c r="O29" s="100"/>
      <c r="P29" s="105"/>
      <c r="Q29" s="105"/>
      <c r="R29" s="105"/>
      <c r="S29" s="116"/>
      <c r="T29" s="124" t="s">
        <v>43</v>
      </c>
      <c r="U29" s="132"/>
      <c r="V29" s="144"/>
      <c r="W29" s="158"/>
      <c r="X29" s="170"/>
      <c r="Y29" s="170"/>
      <c r="Z29" s="170"/>
      <c r="AA29" s="170"/>
      <c r="AB29" s="170"/>
      <c r="AC29" s="186"/>
      <c r="AD29" s="158"/>
      <c r="AE29" s="170"/>
      <c r="AF29" s="170"/>
      <c r="AG29" s="170"/>
      <c r="AH29" s="170"/>
      <c r="AI29" s="170"/>
      <c r="AJ29" s="186"/>
      <c r="AK29" s="158"/>
      <c r="AL29" s="170"/>
      <c r="AM29" s="170"/>
      <c r="AN29" s="170"/>
      <c r="AO29" s="170"/>
      <c r="AP29" s="170"/>
      <c r="AQ29" s="186"/>
      <c r="AR29" s="158"/>
      <c r="AS29" s="170"/>
      <c r="AT29" s="170"/>
      <c r="AU29" s="170"/>
      <c r="AV29" s="170"/>
      <c r="AW29" s="170"/>
      <c r="AX29" s="186"/>
      <c r="AY29" s="158"/>
      <c r="AZ29" s="170"/>
      <c r="BA29" s="213"/>
      <c r="BB29" s="221"/>
      <c r="BC29" s="230"/>
      <c r="BD29" s="239"/>
      <c r="BE29" s="247"/>
      <c r="BF29" s="252"/>
      <c r="BG29" s="259"/>
      <c r="BH29" s="259"/>
      <c r="BI29" s="259"/>
      <c r="BJ29" s="338"/>
    </row>
    <row r="30" spans="2:62" ht="20.25" customHeight="1">
      <c r="B30" s="296"/>
      <c r="C30" s="24"/>
      <c r="D30" s="35"/>
      <c r="E30" s="43"/>
      <c r="F30" s="48">
        <f>C29</f>
        <v>0</v>
      </c>
      <c r="G30" s="43"/>
      <c r="H30" s="48">
        <f>I29</f>
        <v>0</v>
      </c>
      <c r="I30" s="56"/>
      <c r="J30" s="70"/>
      <c r="K30" s="76"/>
      <c r="L30" s="92"/>
      <c r="M30" s="92"/>
      <c r="N30" s="35"/>
      <c r="O30" s="100"/>
      <c r="P30" s="105"/>
      <c r="Q30" s="105"/>
      <c r="R30" s="105"/>
      <c r="S30" s="116"/>
      <c r="T30" s="123" t="s">
        <v>82</v>
      </c>
      <c r="U30" s="131"/>
      <c r="V30" s="143"/>
      <c r="W30" s="157" t="str">
        <f>IF(W29="","",VLOOKUP(W29,シフト記号表!$C$6:$L$47,10,FALSE))</f>
        <v/>
      </c>
      <c r="X30" s="169" t="str">
        <f>IF(X29="","",VLOOKUP(X29,シフト記号表!$C$6:$L$47,10,FALSE))</f>
        <v/>
      </c>
      <c r="Y30" s="169" t="str">
        <f>IF(Y29="","",VLOOKUP(Y29,シフト記号表!$C$6:$L$47,10,FALSE))</f>
        <v/>
      </c>
      <c r="Z30" s="169" t="str">
        <f>IF(Z29="","",VLOOKUP(Z29,シフト記号表!$C$6:$L$47,10,FALSE))</f>
        <v/>
      </c>
      <c r="AA30" s="169" t="str">
        <f>IF(AA29="","",VLOOKUP(AA29,シフト記号表!$C$6:$L$47,10,FALSE))</f>
        <v/>
      </c>
      <c r="AB30" s="169" t="str">
        <f>IF(AB29="","",VLOOKUP(AB29,シフト記号表!$C$6:$L$47,10,FALSE))</f>
        <v/>
      </c>
      <c r="AC30" s="185" t="str">
        <f>IF(AC29="","",VLOOKUP(AC29,シフト記号表!$C$6:$L$47,10,FALSE))</f>
        <v/>
      </c>
      <c r="AD30" s="157" t="str">
        <f>IF(AD29="","",VLOOKUP(AD29,シフト記号表!$C$6:$L$47,10,FALSE))</f>
        <v/>
      </c>
      <c r="AE30" s="169" t="str">
        <f>IF(AE29="","",VLOOKUP(AE29,シフト記号表!$C$6:$L$47,10,FALSE))</f>
        <v/>
      </c>
      <c r="AF30" s="169" t="str">
        <f>IF(AF29="","",VLOOKUP(AF29,シフト記号表!$C$6:$L$47,10,FALSE))</f>
        <v/>
      </c>
      <c r="AG30" s="169" t="str">
        <f>IF(AG29="","",VLOOKUP(AG29,シフト記号表!$C$6:$L$47,10,FALSE))</f>
        <v/>
      </c>
      <c r="AH30" s="169" t="str">
        <f>IF(AH29="","",VLOOKUP(AH29,シフト記号表!$C$6:$L$47,10,FALSE))</f>
        <v/>
      </c>
      <c r="AI30" s="169" t="str">
        <f>IF(AI29="","",VLOOKUP(AI29,シフト記号表!$C$6:$L$47,10,FALSE))</f>
        <v/>
      </c>
      <c r="AJ30" s="185" t="str">
        <f>IF(AJ29="","",VLOOKUP(AJ29,シフト記号表!$C$6:$L$47,10,FALSE))</f>
        <v/>
      </c>
      <c r="AK30" s="157" t="str">
        <f>IF(AK29="","",VLOOKUP(AK29,シフト記号表!$C$6:$L$47,10,FALSE))</f>
        <v/>
      </c>
      <c r="AL30" s="169" t="str">
        <f>IF(AL29="","",VLOOKUP(AL29,シフト記号表!$C$6:$L$47,10,FALSE))</f>
        <v/>
      </c>
      <c r="AM30" s="169" t="str">
        <f>IF(AM29="","",VLOOKUP(AM29,シフト記号表!$C$6:$L$47,10,FALSE))</f>
        <v/>
      </c>
      <c r="AN30" s="169" t="str">
        <f>IF(AN29="","",VLOOKUP(AN29,シフト記号表!$C$6:$L$47,10,FALSE))</f>
        <v/>
      </c>
      <c r="AO30" s="169" t="str">
        <f>IF(AO29="","",VLOOKUP(AO29,シフト記号表!$C$6:$L$47,10,FALSE))</f>
        <v/>
      </c>
      <c r="AP30" s="169" t="str">
        <f>IF(AP29="","",VLOOKUP(AP29,シフト記号表!$C$6:$L$47,10,FALSE))</f>
        <v/>
      </c>
      <c r="AQ30" s="185" t="str">
        <f>IF(AQ29="","",VLOOKUP(AQ29,シフト記号表!$C$6:$L$47,10,FALSE))</f>
        <v/>
      </c>
      <c r="AR30" s="157" t="str">
        <f>IF(AR29="","",VLOOKUP(AR29,シフト記号表!$C$6:$L$47,10,FALSE))</f>
        <v/>
      </c>
      <c r="AS30" s="169" t="str">
        <f>IF(AS29="","",VLOOKUP(AS29,シフト記号表!$C$6:$L$47,10,FALSE))</f>
        <v/>
      </c>
      <c r="AT30" s="169" t="str">
        <f>IF(AT29="","",VLOOKUP(AT29,シフト記号表!$C$6:$L$47,10,FALSE))</f>
        <v/>
      </c>
      <c r="AU30" s="169" t="str">
        <f>IF(AU29="","",VLOOKUP(AU29,シフト記号表!$C$6:$L$47,10,FALSE))</f>
        <v/>
      </c>
      <c r="AV30" s="169" t="str">
        <f>IF(AV29="","",VLOOKUP(AV29,シフト記号表!$C$6:$L$47,10,FALSE))</f>
        <v/>
      </c>
      <c r="AW30" s="169" t="str">
        <f>IF(AW29="","",VLOOKUP(AW29,シフト記号表!$C$6:$L$47,10,FALSE))</f>
        <v/>
      </c>
      <c r="AX30" s="185" t="str">
        <f>IF(AX29="","",VLOOKUP(AX29,シフト記号表!$C$6:$L$47,10,FALSE))</f>
        <v/>
      </c>
      <c r="AY30" s="157" t="str">
        <f>IF(AY29="","",VLOOKUP(AY29,シフト記号表!$C$6:$L$47,10,FALSE))</f>
        <v/>
      </c>
      <c r="AZ30" s="169" t="str">
        <f>IF(AZ29="","",VLOOKUP(AZ29,シフト記号表!$C$6:$L$47,10,FALSE))</f>
        <v/>
      </c>
      <c r="BA30" s="169" t="str">
        <f>IF(BA29="","",VLOOKUP(BA29,シフト記号表!$C$6:$L$47,10,FALSE))</f>
        <v/>
      </c>
      <c r="BB30" s="220">
        <f>IF($BE$3="４週",SUM(W30:AX30),IF($BE$3="暦月",SUM(W30:BA30),""))</f>
        <v>0</v>
      </c>
      <c r="BC30" s="229"/>
      <c r="BD30" s="238">
        <f>IF($BE$3="４週",BB30/4,IF($BE$3="暦月",(BB30/($BE$8/7)),""))</f>
        <v>0</v>
      </c>
      <c r="BE30" s="229"/>
      <c r="BF30" s="251"/>
      <c r="BG30" s="258"/>
      <c r="BH30" s="258"/>
      <c r="BI30" s="258"/>
      <c r="BJ30" s="337"/>
    </row>
    <row r="31" spans="2:62" ht="20.25" customHeight="1">
      <c r="B31" s="295">
        <f>B29+1</f>
        <v>8</v>
      </c>
      <c r="C31" s="25"/>
      <c r="D31" s="36"/>
      <c r="E31" s="43"/>
      <c r="F31" s="48"/>
      <c r="G31" s="43"/>
      <c r="H31" s="48"/>
      <c r="I31" s="57"/>
      <c r="J31" s="71"/>
      <c r="K31" s="77"/>
      <c r="L31" s="93"/>
      <c r="M31" s="93"/>
      <c r="N31" s="36"/>
      <c r="O31" s="100"/>
      <c r="P31" s="105"/>
      <c r="Q31" s="105"/>
      <c r="R31" s="105"/>
      <c r="S31" s="116"/>
      <c r="T31" s="124" t="s">
        <v>43</v>
      </c>
      <c r="U31" s="132"/>
      <c r="V31" s="144"/>
      <c r="W31" s="158"/>
      <c r="X31" s="170"/>
      <c r="Y31" s="170"/>
      <c r="Z31" s="170"/>
      <c r="AA31" s="170"/>
      <c r="AB31" s="170"/>
      <c r="AC31" s="186"/>
      <c r="AD31" s="158"/>
      <c r="AE31" s="170"/>
      <c r="AF31" s="170"/>
      <c r="AG31" s="170"/>
      <c r="AH31" s="170"/>
      <c r="AI31" s="170"/>
      <c r="AJ31" s="186"/>
      <c r="AK31" s="158"/>
      <c r="AL31" s="170"/>
      <c r="AM31" s="170"/>
      <c r="AN31" s="170"/>
      <c r="AO31" s="170"/>
      <c r="AP31" s="170"/>
      <c r="AQ31" s="186"/>
      <c r="AR31" s="158"/>
      <c r="AS31" s="170"/>
      <c r="AT31" s="170"/>
      <c r="AU31" s="170"/>
      <c r="AV31" s="170"/>
      <c r="AW31" s="170"/>
      <c r="AX31" s="186"/>
      <c r="AY31" s="158"/>
      <c r="AZ31" s="170"/>
      <c r="BA31" s="213"/>
      <c r="BB31" s="221"/>
      <c r="BC31" s="230"/>
      <c r="BD31" s="239"/>
      <c r="BE31" s="247"/>
      <c r="BF31" s="252"/>
      <c r="BG31" s="259"/>
      <c r="BH31" s="259"/>
      <c r="BI31" s="259"/>
      <c r="BJ31" s="338"/>
    </row>
    <row r="32" spans="2:62" ht="20.25" customHeight="1">
      <c r="B32" s="296"/>
      <c r="C32" s="24"/>
      <c r="D32" s="35"/>
      <c r="E32" s="43"/>
      <c r="F32" s="48">
        <f>C31</f>
        <v>0</v>
      </c>
      <c r="G32" s="43"/>
      <c r="H32" s="48">
        <f>I31</f>
        <v>0</v>
      </c>
      <c r="I32" s="56"/>
      <c r="J32" s="70"/>
      <c r="K32" s="76"/>
      <c r="L32" s="92"/>
      <c r="M32" s="92"/>
      <c r="N32" s="35"/>
      <c r="O32" s="100"/>
      <c r="P32" s="105"/>
      <c r="Q32" s="105"/>
      <c r="R32" s="105"/>
      <c r="S32" s="116"/>
      <c r="T32" s="123" t="s">
        <v>82</v>
      </c>
      <c r="U32" s="131"/>
      <c r="V32" s="143"/>
      <c r="W32" s="157" t="str">
        <f>IF(W31="","",VLOOKUP(W31,シフト記号表!$C$6:$L$47,10,FALSE))</f>
        <v/>
      </c>
      <c r="X32" s="169" t="str">
        <f>IF(X31="","",VLOOKUP(X31,シフト記号表!$C$6:$L$47,10,FALSE))</f>
        <v/>
      </c>
      <c r="Y32" s="169" t="str">
        <f>IF(Y31="","",VLOOKUP(Y31,シフト記号表!$C$6:$L$47,10,FALSE))</f>
        <v/>
      </c>
      <c r="Z32" s="169" t="str">
        <f>IF(Z31="","",VLOOKUP(Z31,シフト記号表!$C$6:$L$47,10,FALSE))</f>
        <v/>
      </c>
      <c r="AA32" s="169" t="str">
        <f>IF(AA31="","",VLOOKUP(AA31,シフト記号表!$C$6:$L$47,10,FALSE))</f>
        <v/>
      </c>
      <c r="AB32" s="169" t="str">
        <f>IF(AB31="","",VLOOKUP(AB31,シフト記号表!$C$6:$L$47,10,FALSE))</f>
        <v/>
      </c>
      <c r="AC32" s="185" t="str">
        <f>IF(AC31="","",VLOOKUP(AC31,シフト記号表!$C$6:$L$47,10,FALSE))</f>
        <v/>
      </c>
      <c r="AD32" s="157" t="str">
        <f>IF(AD31="","",VLOOKUP(AD31,シフト記号表!$C$6:$L$47,10,FALSE))</f>
        <v/>
      </c>
      <c r="AE32" s="169" t="str">
        <f>IF(AE31="","",VLOOKUP(AE31,シフト記号表!$C$6:$L$47,10,FALSE))</f>
        <v/>
      </c>
      <c r="AF32" s="169" t="str">
        <f>IF(AF31="","",VLOOKUP(AF31,シフト記号表!$C$6:$L$47,10,FALSE))</f>
        <v/>
      </c>
      <c r="AG32" s="169" t="str">
        <f>IF(AG31="","",VLOOKUP(AG31,シフト記号表!$C$6:$L$47,10,FALSE))</f>
        <v/>
      </c>
      <c r="AH32" s="169" t="str">
        <f>IF(AH31="","",VLOOKUP(AH31,シフト記号表!$C$6:$L$47,10,FALSE))</f>
        <v/>
      </c>
      <c r="AI32" s="169" t="str">
        <f>IF(AI31="","",VLOOKUP(AI31,シフト記号表!$C$6:$L$47,10,FALSE))</f>
        <v/>
      </c>
      <c r="AJ32" s="185" t="str">
        <f>IF(AJ31="","",VLOOKUP(AJ31,シフト記号表!$C$6:$L$47,10,FALSE))</f>
        <v/>
      </c>
      <c r="AK32" s="157" t="str">
        <f>IF(AK31="","",VLOOKUP(AK31,シフト記号表!$C$6:$L$47,10,FALSE))</f>
        <v/>
      </c>
      <c r="AL32" s="169" t="str">
        <f>IF(AL31="","",VLOOKUP(AL31,シフト記号表!$C$6:$L$47,10,FALSE))</f>
        <v/>
      </c>
      <c r="AM32" s="169" t="str">
        <f>IF(AM31="","",VLOOKUP(AM31,シフト記号表!$C$6:$L$47,10,FALSE))</f>
        <v/>
      </c>
      <c r="AN32" s="169" t="str">
        <f>IF(AN31="","",VLOOKUP(AN31,シフト記号表!$C$6:$L$47,10,FALSE))</f>
        <v/>
      </c>
      <c r="AO32" s="169" t="str">
        <f>IF(AO31="","",VLOOKUP(AO31,シフト記号表!$C$6:$L$47,10,FALSE))</f>
        <v/>
      </c>
      <c r="AP32" s="169" t="str">
        <f>IF(AP31="","",VLOOKUP(AP31,シフト記号表!$C$6:$L$47,10,FALSE))</f>
        <v/>
      </c>
      <c r="AQ32" s="185" t="str">
        <f>IF(AQ31="","",VLOOKUP(AQ31,シフト記号表!$C$6:$L$47,10,FALSE))</f>
        <v/>
      </c>
      <c r="AR32" s="157" t="str">
        <f>IF(AR31="","",VLOOKUP(AR31,シフト記号表!$C$6:$L$47,10,FALSE))</f>
        <v/>
      </c>
      <c r="AS32" s="169" t="str">
        <f>IF(AS31="","",VLOOKUP(AS31,シフト記号表!$C$6:$L$47,10,FALSE))</f>
        <v/>
      </c>
      <c r="AT32" s="169" t="str">
        <f>IF(AT31="","",VLOOKUP(AT31,シフト記号表!$C$6:$L$47,10,FALSE))</f>
        <v/>
      </c>
      <c r="AU32" s="169" t="str">
        <f>IF(AU31="","",VLOOKUP(AU31,シフト記号表!$C$6:$L$47,10,FALSE))</f>
        <v/>
      </c>
      <c r="AV32" s="169" t="str">
        <f>IF(AV31="","",VLOOKUP(AV31,シフト記号表!$C$6:$L$47,10,FALSE))</f>
        <v/>
      </c>
      <c r="AW32" s="169" t="str">
        <f>IF(AW31="","",VLOOKUP(AW31,シフト記号表!$C$6:$L$47,10,FALSE))</f>
        <v/>
      </c>
      <c r="AX32" s="185" t="str">
        <f>IF(AX31="","",VLOOKUP(AX31,シフト記号表!$C$6:$L$47,10,FALSE))</f>
        <v/>
      </c>
      <c r="AY32" s="157" t="str">
        <f>IF(AY31="","",VLOOKUP(AY31,シフト記号表!$C$6:$L$47,10,FALSE))</f>
        <v/>
      </c>
      <c r="AZ32" s="169" t="str">
        <f>IF(AZ31="","",VLOOKUP(AZ31,シフト記号表!$C$6:$L$47,10,FALSE))</f>
        <v/>
      </c>
      <c r="BA32" s="169" t="str">
        <f>IF(BA31="","",VLOOKUP(BA31,シフト記号表!$C$6:$L$47,10,FALSE))</f>
        <v/>
      </c>
      <c r="BB32" s="220">
        <f>IF($BE$3="４週",SUM(W32:AX32),IF($BE$3="暦月",SUM(W32:BA32),""))</f>
        <v>0</v>
      </c>
      <c r="BC32" s="229"/>
      <c r="BD32" s="238">
        <f>IF($BE$3="４週",BB32/4,IF($BE$3="暦月",(BB32/($BE$8/7)),""))</f>
        <v>0</v>
      </c>
      <c r="BE32" s="229"/>
      <c r="BF32" s="251"/>
      <c r="BG32" s="258"/>
      <c r="BH32" s="258"/>
      <c r="BI32" s="258"/>
      <c r="BJ32" s="337"/>
    </row>
    <row r="33" spans="2:62" ht="20.25" customHeight="1">
      <c r="B33" s="295">
        <f>B31+1</f>
        <v>9</v>
      </c>
      <c r="C33" s="25"/>
      <c r="D33" s="36"/>
      <c r="E33" s="43"/>
      <c r="F33" s="48"/>
      <c r="G33" s="43"/>
      <c r="H33" s="48"/>
      <c r="I33" s="57"/>
      <c r="J33" s="71"/>
      <c r="K33" s="77"/>
      <c r="L33" s="93"/>
      <c r="M33" s="93"/>
      <c r="N33" s="36"/>
      <c r="O33" s="100"/>
      <c r="P33" s="105"/>
      <c r="Q33" s="105"/>
      <c r="R33" s="105"/>
      <c r="S33" s="116"/>
      <c r="T33" s="124" t="s">
        <v>43</v>
      </c>
      <c r="U33" s="132"/>
      <c r="V33" s="144"/>
      <c r="W33" s="158"/>
      <c r="X33" s="170"/>
      <c r="Y33" s="170"/>
      <c r="Z33" s="170"/>
      <c r="AA33" s="170"/>
      <c r="AB33" s="170"/>
      <c r="AC33" s="186"/>
      <c r="AD33" s="158"/>
      <c r="AE33" s="170"/>
      <c r="AF33" s="170"/>
      <c r="AG33" s="170"/>
      <c r="AH33" s="170"/>
      <c r="AI33" s="170"/>
      <c r="AJ33" s="186"/>
      <c r="AK33" s="158"/>
      <c r="AL33" s="170"/>
      <c r="AM33" s="170"/>
      <c r="AN33" s="170"/>
      <c r="AO33" s="170"/>
      <c r="AP33" s="170"/>
      <c r="AQ33" s="186"/>
      <c r="AR33" s="158"/>
      <c r="AS33" s="170"/>
      <c r="AT33" s="170"/>
      <c r="AU33" s="170"/>
      <c r="AV33" s="170"/>
      <c r="AW33" s="170"/>
      <c r="AX33" s="186"/>
      <c r="AY33" s="158"/>
      <c r="AZ33" s="170"/>
      <c r="BA33" s="213"/>
      <c r="BB33" s="221"/>
      <c r="BC33" s="230"/>
      <c r="BD33" s="239"/>
      <c r="BE33" s="247"/>
      <c r="BF33" s="252"/>
      <c r="BG33" s="259"/>
      <c r="BH33" s="259"/>
      <c r="BI33" s="259"/>
      <c r="BJ33" s="338"/>
    </row>
    <row r="34" spans="2:62" ht="20.25" customHeight="1">
      <c r="B34" s="296"/>
      <c r="C34" s="24"/>
      <c r="D34" s="35"/>
      <c r="E34" s="43"/>
      <c r="F34" s="48">
        <f>C33</f>
        <v>0</v>
      </c>
      <c r="G34" s="43"/>
      <c r="H34" s="48">
        <f>I33</f>
        <v>0</v>
      </c>
      <c r="I34" s="56"/>
      <c r="J34" s="70"/>
      <c r="K34" s="76"/>
      <c r="L34" s="92"/>
      <c r="M34" s="92"/>
      <c r="N34" s="35"/>
      <c r="O34" s="100"/>
      <c r="P34" s="105"/>
      <c r="Q34" s="105"/>
      <c r="R34" s="105"/>
      <c r="S34" s="116"/>
      <c r="T34" s="125" t="s">
        <v>82</v>
      </c>
      <c r="U34" s="133"/>
      <c r="V34" s="145"/>
      <c r="W34" s="157" t="str">
        <f>IF(W33="","",VLOOKUP(W33,シフト記号表!$C$6:$L$47,10,FALSE))</f>
        <v/>
      </c>
      <c r="X34" s="169" t="str">
        <f>IF(X33="","",VLOOKUP(X33,シフト記号表!$C$6:$L$47,10,FALSE))</f>
        <v/>
      </c>
      <c r="Y34" s="169" t="str">
        <f>IF(Y33="","",VLOOKUP(Y33,シフト記号表!$C$6:$L$47,10,FALSE))</f>
        <v/>
      </c>
      <c r="Z34" s="169" t="str">
        <f>IF(Z33="","",VLOOKUP(Z33,シフト記号表!$C$6:$L$47,10,FALSE))</f>
        <v/>
      </c>
      <c r="AA34" s="169" t="str">
        <f>IF(AA33="","",VLOOKUP(AA33,シフト記号表!$C$6:$L$47,10,FALSE))</f>
        <v/>
      </c>
      <c r="AB34" s="169" t="str">
        <f>IF(AB33="","",VLOOKUP(AB33,シフト記号表!$C$6:$L$47,10,FALSE))</f>
        <v/>
      </c>
      <c r="AC34" s="185" t="str">
        <f>IF(AC33="","",VLOOKUP(AC33,シフト記号表!$C$6:$L$47,10,FALSE))</f>
        <v/>
      </c>
      <c r="AD34" s="157" t="str">
        <f>IF(AD33="","",VLOOKUP(AD33,シフト記号表!$C$6:$L$47,10,FALSE))</f>
        <v/>
      </c>
      <c r="AE34" s="169" t="str">
        <f>IF(AE33="","",VLOOKUP(AE33,シフト記号表!$C$6:$L$47,10,FALSE))</f>
        <v/>
      </c>
      <c r="AF34" s="169" t="str">
        <f>IF(AF33="","",VLOOKUP(AF33,シフト記号表!$C$6:$L$47,10,FALSE))</f>
        <v/>
      </c>
      <c r="AG34" s="169" t="str">
        <f>IF(AG33="","",VLOOKUP(AG33,シフト記号表!$C$6:$L$47,10,FALSE))</f>
        <v/>
      </c>
      <c r="AH34" s="169" t="str">
        <f>IF(AH33="","",VLOOKUP(AH33,シフト記号表!$C$6:$L$47,10,FALSE))</f>
        <v/>
      </c>
      <c r="AI34" s="169" t="str">
        <f>IF(AI33="","",VLOOKUP(AI33,シフト記号表!$C$6:$L$47,10,FALSE))</f>
        <v/>
      </c>
      <c r="AJ34" s="185" t="str">
        <f>IF(AJ33="","",VLOOKUP(AJ33,シフト記号表!$C$6:$L$47,10,FALSE))</f>
        <v/>
      </c>
      <c r="AK34" s="157" t="str">
        <f>IF(AK33="","",VLOOKUP(AK33,シフト記号表!$C$6:$L$47,10,FALSE))</f>
        <v/>
      </c>
      <c r="AL34" s="169" t="str">
        <f>IF(AL33="","",VLOOKUP(AL33,シフト記号表!$C$6:$L$47,10,FALSE))</f>
        <v/>
      </c>
      <c r="AM34" s="169" t="str">
        <f>IF(AM33="","",VLOOKUP(AM33,シフト記号表!$C$6:$L$47,10,FALSE))</f>
        <v/>
      </c>
      <c r="AN34" s="169" t="str">
        <f>IF(AN33="","",VLOOKUP(AN33,シフト記号表!$C$6:$L$47,10,FALSE))</f>
        <v/>
      </c>
      <c r="AO34" s="169" t="str">
        <f>IF(AO33="","",VLOOKUP(AO33,シフト記号表!$C$6:$L$47,10,FALSE))</f>
        <v/>
      </c>
      <c r="AP34" s="169" t="str">
        <f>IF(AP33="","",VLOOKUP(AP33,シフト記号表!$C$6:$L$47,10,FALSE))</f>
        <v/>
      </c>
      <c r="AQ34" s="185" t="str">
        <f>IF(AQ33="","",VLOOKUP(AQ33,シフト記号表!$C$6:$L$47,10,FALSE))</f>
        <v/>
      </c>
      <c r="AR34" s="157" t="str">
        <f>IF(AR33="","",VLOOKUP(AR33,シフト記号表!$C$6:$L$47,10,FALSE))</f>
        <v/>
      </c>
      <c r="AS34" s="169" t="str">
        <f>IF(AS33="","",VLOOKUP(AS33,シフト記号表!$C$6:$L$47,10,FALSE))</f>
        <v/>
      </c>
      <c r="AT34" s="169" t="str">
        <f>IF(AT33="","",VLOOKUP(AT33,シフト記号表!$C$6:$L$47,10,FALSE))</f>
        <v/>
      </c>
      <c r="AU34" s="169" t="str">
        <f>IF(AU33="","",VLOOKUP(AU33,シフト記号表!$C$6:$L$47,10,FALSE))</f>
        <v/>
      </c>
      <c r="AV34" s="169" t="str">
        <f>IF(AV33="","",VLOOKUP(AV33,シフト記号表!$C$6:$L$47,10,FALSE))</f>
        <v/>
      </c>
      <c r="AW34" s="169" t="str">
        <f>IF(AW33="","",VLOOKUP(AW33,シフト記号表!$C$6:$L$47,10,FALSE))</f>
        <v/>
      </c>
      <c r="AX34" s="185" t="str">
        <f>IF(AX33="","",VLOOKUP(AX33,シフト記号表!$C$6:$L$47,10,FALSE))</f>
        <v/>
      </c>
      <c r="AY34" s="157" t="str">
        <f>IF(AY33="","",VLOOKUP(AY33,シフト記号表!$C$6:$L$47,10,FALSE))</f>
        <v/>
      </c>
      <c r="AZ34" s="169" t="str">
        <f>IF(AZ33="","",VLOOKUP(AZ33,シフト記号表!$C$6:$L$47,10,FALSE))</f>
        <v/>
      </c>
      <c r="BA34" s="169" t="str">
        <f>IF(BA33="","",VLOOKUP(BA33,シフト記号表!$C$6:$L$47,10,FALSE))</f>
        <v/>
      </c>
      <c r="BB34" s="220">
        <f>IF($BE$3="４週",SUM(W34:AX34),IF($BE$3="暦月",SUM(W34:BA34),""))</f>
        <v>0</v>
      </c>
      <c r="BC34" s="229"/>
      <c r="BD34" s="238">
        <f>IF($BE$3="４週",BB34/4,IF($BE$3="暦月",(BB34/($BE$8/7)),""))</f>
        <v>0</v>
      </c>
      <c r="BE34" s="229"/>
      <c r="BF34" s="251"/>
      <c r="BG34" s="258"/>
      <c r="BH34" s="258"/>
      <c r="BI34" s="258"/>
      <c r="BJ34" s="337"/>
    </row>
    <row r="35" spans="2:62" ht="20.25" customHeight="1">
      <c r="B35" s="295">
        <f>B33+1</f>
        <v>10</v>
      </c>
      <c r="C35" s="25"/>
      <c r="D35" s="36"/>
      <c r="E35" s="43"/>
      <c r="F35" s="48"/>
      <c r="G35" s="43"/>
      <c r="H35" s="48"/>
      <c r="I35" s="57"/>
      <c r="J35" s="71"/>
      <c r="K35" s="77"/>
      <c r="L35" s="93"/>
      <c r="M35" s="93"/>
      <c r="N35" s="36"/>
      <c r="O35" s="100"/>
      <c r="P35" s="105"/>
      <c r="Q35" s="105"/>
      <c r="R35" s="105"/>
      <c r="S35" s="116"/>
      <c r="T35" s="126" t="s">
        <v>43</v>
      </c>
      <c r="U35" s="134"/>
      <c r="V35" s="146"/>
      <c r="W35" s="158"/>
      <c r="X35" s="170"/>
      <c r="Y35" s="170"/>
      <c r="Z35" s="170"/>
      <c r="AA35" s="170"/>
      <c r="AB35" s="170"/>
      <c r="AC35" s="186"/>
      <c r="AD35" s="158"/>
      <c r="AE35" s="170"/>
      <c r="AF35" s="170"/>
      <c r="AG35" s="170"/>
      <c r="AH35" s="170"/>
      <c r="AI35" s="170"/>
      <c r="AJ35" s="186"/>
      <c r="AK35" s="158"/>
      <c r="AL35" s="170"/>
      <c r="AM35" s="170"/>
      <c r="AN35" s="170"/>
      <c r="AO35" s="170"/>
      <c r="AP35" s="170"/>
      <c r="AQ35" s="186"/>
      <c r="AR35" s="158"/>
      <c r="AS35" s="170"/>
      <c r="AT35" s="170"/>
      <c r="AU35" s="170"/>
      <c r="AV35" s="170"/>
      <c r="AW35" s="170"/>
      <c r="AX35" s="186"/>
      <c r="AY35" s="158"/>
      <c r="AZ35" s="170"/>
      <c r="BA35" s="213"/>
      <c r="BB35" s="221"/>
      <c r="BC35" s="230"/>
      <c r="BD35" s="239"/>
      <c r="BE35" s="247"/>
      <c r="BF35" s="252"/>
      <c r="BG35" s="259"/>
      <c r="BH35" s="259"/>
      <c r="BI35" s="259"/>
      <c r="BJ35" s="338"/>
    </row>
    <row r="36" spans="2:62" ht="20.25" customHeight="1">
      <c r="B36" s="296"/>
      <c r="C36" s="24"/>
      <c r="D36" s="35"/>
      <c r="E36" s="43"/>
      <c r="F36" s="48">
        <f>C35</f>
        <v>0</v>
      </c>
      <c r="G36" s="43"/>
      <c r="H36" s="48">
        <f>I35</f>
        <v>0</v>
      </c>
      <c r="I36" s="56"/>
      <c r="J36" s="70"/>
      <c r="K36" s="76"/>
      <c r="L36" s="92"/>
      <c r="M36" s="92"/>
      <c r="N36" s="35"/>
      <c r="O36" s="100"/>
      <c r="P36" s="105"/>
      <c r="Q36" s="105"/>
      <c r="R36" s="105"/>
      <c r="S36" s="116"/>
      <c r="T36" s="125" t="s">
        <v>82</v>
      </c>
      <c r="U36" s="133"/>
      <c r="V36" s="145"/>
      <c r="W36" s="157" t="str">
        <f>IF(W35="","",VLOOKUP(W35,シフト記号表!$C$6:$L$47,10,FALSE))</f>
        <v/>
      </c>
      <c r="X36" s="169" t="str">
        <f>IF(X35="","",VLOOKUP(X35,シフト記号表!$C$6:$L$47,10,FALSE))</f>
        <v/>
      </c>
      <c r="Y36" s="169" t="str">
        <f>IF(Y35="","",VLOOKUP(Y35,シフト記号表!$C$6:$L$47,10,FALSE))</f>
        <v/>
      </c>
      <c r="Z36" s="169" t="str">
        <f>IF(Z35="","",VLOOKUP(Z35,シフト記号表!$C$6:$L$47,10,FALSE))</f>
        <v/>
      </c>
      <c r="AA36" s="169" t="str">
        <f>IF(AA35="","",VLOOKUP(AA35,シフト記号表!$C$6:$L$47,10,FALSE))</f>
        <v/>
      </c>
      <c r="AB36" s="169" t="str">
        <f>IF(AB35="","",VLOOKUP(AB35,シフト記号表!$C$6:$L$47,10,FALSE))</f>
        <v/>
      </c>
      <c r="AC36" s="185" t="str">
        <f>IF(AC35="","",VLOOKUP(AC35,シフト記号表!$C$6:$L$47,10,FALSE))</f>
        <v/>
      </c>
      <c r="AD36" s="157" t="str">
        <f>IF(AD35="","",VLOOKUP(AD35,シフト記号表!$C$6:$L$47,10,FALSE))</f>
        <v/>
      </c>
      <c r="AE36" s="169" t="str">
        <f>IF(AE35="","",VLOOKUP(AE35,シフト記号表!$C$6:$L$47,10,FALSE))</f>
        <v/>
      </c>
      <c r="AF36" s="169" t="str">
        <f>IF(AF35="","",VLOOKUP(AF35,シフト記号表!$C$6:$L$47,10,FALSE))</f>
        <v/>
      </c>
      <c r="AG36" s="169" t="str">
        <f>IF(AG35="","",VLOOKUP(AG35,シフト記号表!$C$6:$L$47,10,FALSE))</f>
        <v/>
      </c>
      <c r="AH36" s="169" t="str">
        <f>IF(AH35="","",VLOOKUP(AH35,シフト記号表!$C$6:$L$47,10,FALSE))</f>
        <v/>
      </c>
      <c r="AI36" s="169" t="str">
        <f>IF(AI35="","",VLOOKUP(AI35,シフト記号表!$C$6:$L$47,10,FALSE))</f>
        <v/>
      </c>
      <c r="AJ36" s="185" t="str">
        <f>IF(AJ35="","",VLOOKUP(AJ35,シフト記号表!$C$6:$L$47,10,FALSE))</f>
        <v/>
      </c>
      <c r="AK36" s="157" t="str">
        <f>IF(AK35="","",VLOOKUP(AK35,シフト記号表!$C$6:$L$47,10,FALSE))</f>
        <v/>
      </c>
      <c r="AL36" s="169" t="str">
        <f>IF(AL35="","",VLOOKUP(AL35,シフト記号表!$C$6:$L$47,10,FALSE))</f>
        <v/>
      </c>
      <c r="AM36" s="169" t="str">
        <f>IF(AM35="","",VLOOKUP(AM35,シフト記号表!$C$6:$L$47,10,FALSE))</f>
        <v/>
      </c>
      <c r="AN36" s="169" t="str">
        <f>IF(AN35="","",VLOOKUP(AN35,シフト記号表!$C$6:$L$47,10,FALSE))</f>
        <v/>
      </c>
      <c r="AO36" s="169" t="str">
        <f>IF(AO35="","",VLOOKUP(AO35,シフト記号表!$C$6:$L$47,10,FALSE))</f>
        <v/>
      </c>
      <c r="AP36" s="169" t="str">
        <f>IF(AP35="","",VLOOKUP(AP35,シフト記号表!$C$6:$L$47,10,FALSE))</f>
        <v/>
      </c>
      <c r="AQ36" s="185" t="str">
        <f>IF(AQ35="","",VLOOKUP(AQ35,シフト記号表!$C$6:$L$47,10,FALSE))</f>
        <v/>
      </c>
      <c r="AR36" s="157" t="str">
        <f>IF(AR35="","",VLOOKUP(AR35,シフト記号表!$C$6:$L$47,10,FALSE))</f>
        <v/>
      </c>
      <c r="AS36" s="169" t="str">
        <f>IF(AS35="","",VLOOKUP(AS35,シフト記号表!$C$6:$L$47,10,FALSE))</f>
        <v/>
      </c>
      <c r="AT36" s="169" t="str">
        <f>IF(AT35="","",VLOOKUP(AT35,シフト記号表!$C$6:$L$47,10,FALSE))</f>
        <v/>
      </c>
      <c r="AU36" s="169" t="str">
        <f>IF(AU35="","",VLOOKUP(AU35,シフト記号表!$C$6:$L$47,10,FALSE))</f>
        <v/>
      </c>
      <c r="AV36" s="169" t="str">
        <f>IF(AV35="","",VLOOKUP(AV35,シフト記号表!$C$6:$L$47,10,FALSE))</f>
        <v/>
      </c>
      <c r="AW36" s="169" t="str">
        <f>IF(AW35="","",VLOOKUP(AW35,シフト記号表!$C$6:$L$47,10,FALSE))</f>
        <v/>
      </c>
      <c r="AX36" s="185" t="str">
        <f>IF(AX35="","",VLOOKUP(AX35,シフト記号表!$C$6:$L$47,10,FALSE))</f>
        <v/>
      </c>
      <c r="AY36" s="157" t="str">
        <f>IF(AY35="","",VLOOKUP(AY35,シフト記号表!$C$6:$L$47,10,FALSE))</f>
        <v/>
      </c>
      <c r="AZ36" s="169" t="str">
        <f>IF(AZ35="","",VLOOKUP(AZ35,シフト記号表!$C$6:$L$47,10,FALSE))</f>
        <v/>
      </c>
      <c r="BA36" s="169" t="str">
        <f>IF(BA35="","",VLOOKUP(BA35,シフト記号表!$C$6:$L$47,10,FALSE))</f>
        <v/>
      </c>
      <c r="BB36" s="220">
        <f>IF($BE$3="４週",SUM(W36:AX36),IF($BE$3="暦月",SUM(W36:BA36),""))</f>
        <v>0</v>
      </c>
      <c r="BC36" s="229"/>
      <c r="BD36" s="238">
        <f>IF($BE$3="４週",BB36/4,IF($BE$3="暦月",(BB36/($BE$8/7)),""))</f>
        <v>0</v>
      </c>
      <c r="BE36" s="229"/>
      <c r="BF36" s="251"/>
      <c r="BG36" s="258"/>
      <c r="BH36" s="258"/>
      <c r="BI36" s="258"/>
      <c r="BJ36" s="337"/>
    </row>
    <row r="37" spans="2:62" ht="20.25" customHeight="1">
      <c r="B37" s="295">
        <f>B35+1</f>
        <v>11</v>
      </c>
      <c r="C37" s="25"/>
      <c r="D37" s="36"/>
      <c r="E37" s="43"/>
      <c r="F37" s="48"/>
      <c r="G37" s="43"/>
      <c r="H37" s="48"/>
      <c r="I37" s="57"/>
      <c r="J37" s="71"/>
      <c r="K37" s="77"/>
      <c r="L37" s="93"/>
      <c r="M37" s="93"/>
      <c r="N37" s="36"/>
      <c r="O37" s="100"/>
      <c r="P37" s="105"/>
      <c r="Q37" s="105"/>
      <c r="R37" s="105"/>
      <c r="S37" s="116"/>
      <c r="T37" s="126" t="s">
        <v>43</v>
      </c>
      <c r="U37" s="134"/>
      <c r="V37" s="146"/>
      <c r="W37" s="158"/>
      <c r="X37" s="170"/>
      <c r="Y37" s="170"/>
      <c r="Z37" s="170"/>
      <c r="AA37" s="170"/>
      <c r="AB37" s="170"/>
      <c r="AC37" s="186"/>
      <c r="AD37" s="158"/>
      <c r="AE37" s="170"/>
      <c r="AF37" s="170"/>
      <c r="AG37" s="170"/>
      <c r="AH37" s="170"/>
      <c r="AI37" s="170"/>
      <c r="AJ37" s="186"/>
      <c r="AK37" s="158"/>
      <c r="AL37" s="170"/>
      <c r="AM37" s="170"/>
      <c r="AN37" s="170"/>
      <c r="AO37" s="170"/>
      <c r="AP37" s="170"/>
      <c r="AQ37" s="186"/>
      <c r="AR37" s="158"/>
      <c r="AS37" s="170"/>
      <c r="AT37" s="170"/>
      <c r="AU37" s="170"/>
      <c r="AV37" s="170"/>
      <c r="AW37" s="170"/>
      <c r="AX37" s="186"/>
      <c r="AY37" s="158"/>
      <c r="AZ37" s="170"/>
      <c r="BA37" s="213"/>
      <c r="BB37" s="221"/>
      <c r="BC37" s="230"/>
      <c r="BD37" s="239"/>
      <c r="BE37" s="247"/>
      <c r="BF37" s="252"/>
      <c r="BG37" s="259"/>
      <c r="BH37" s="259"/>
      <c r="BI37" s="259"/>
      <c r="BJ37" s="338"/>
    </row>
    <row r="38" spans="2:62" ht="20.25" customHeight="1">
      <c r="B38" s="296"/>
      <c r="C38" s="24"/>
      <c r="D38" s="35"/>
      <c r="E38" s="43"/>
      <c r="F38" s="48">
        <f>C37</f>
        <v>0</v>
      </c>
      <c r="G38" s="43"/>
      <c r="H38" s="48">
        <f>I37</f>
        <v>0</v>
      </c>
      <c r="I38" s="56"/>
      <c r="J38" s="70"/>
      <c r="K38" s="76"/>
      <c r="L38" s="92"/>
      <c r="M38" s="92"/>
      <c r="N38" s="35"/>
      <c r="O38" s="100"/>
      <c r="P38" s="105"/>
      <c r="Q38" s="105"/>
      <c r="R38" s="105"/>
      <c r="S38" s="116"/>
      <c r="T38" s="125" t="s">
        <v>82</v>
      </c>
      <c r="U38" s="133"/>
      <c r="V38" s="145"/>
      <c r="W38" s="157" t="str">
        <f>IF(W37="","",VLOOKUP(W37,シフト記号表!$C$6:$L$47,10,FALSE))</f>
        <v/>
      </c>
      <c r="X38" s="169" t="str">
        <f>IF(X37="","",VLOOKUP(X37,シフト記号表!$C$6:$L$47,10,FALSE))</f>
        <v/>
      </c>
      <c r="Y38" s="169" t="str">
        <f>IF(Y37="","",VLOOKUP(Y37,シフト記号表!$C$6:$L$47,10,FALSE))</f>
        <v/>
      </c>
      <c r="Z38" s="169" t="str">
        <f>IF(Z37="","",VLOOKUP(Z37,シフト記号表!$C$6:$L$47,10,FALSE))</f>
        <v/>
      </c>
      <c r="AA38" s="169" t="str">
        <f>IF(AA37="","",VLOOKUP(AA37,シフト記号表!$C$6:$L$47,10,FALSE))</f>
        <v/>
      </c>
      <c r="AB38" s="169" t="str">
        <f>IF(AB37="","",VLOOKUP(AB37,シフト記号表!$C$6:$L$47,10,FALSE))</f>
        <v/>
      </c>
      <c r="AC38" s="185" t="str">
        <f>IF(AC37="","",VLOOKUP(AC37,シフト記号表!$C$6:$L$47,10,FALSE))</f>
        <v/>
      </c>
      <c r="AD38" s="157" t="str">
        <f>IF(AD37="","",VLOOKUP(AD37,シフト記号表!$C$6:$L$47,10,FALSE))</f>
        <v/>
      </c>
      <c r="AE38" s="169" t="str">
        <f>IF(AE37="","",VLOOKUP(AE37,シフト記号表!$C$6:$L$47,10,FALSE))</f>
        <v/>
      </c>
      <c r="AF38" s="169" t="str">
        <f>IF(AF37="","",VLOOKUP(AF37,シフト記号表!$C$6:$L$47,10,FALSE))</f>
        <v/>
      </c>
      <c r="AG38" s="169" t="str">
        <f>IF(AG37="","",VLOOKUP(AG37,シフト記号表!$C$6:$L$47,10,FALSE))</f>
        <v/>
      </c>
      <c r="AH38" s="169" t="str">
        <f>IF(AH37="","",VLOOKUP(AH37,シフト記号表!$C$6:$L$47,10,FALSE))</f>
        <v/>
      </c>
      <c r="AI38" s="169" t="str">
        <f>IF(AI37="","",VLOOKUP(AI37,シフト記号表!$C$6:$L$47,10,FALSE))</f>
        <v/>
      </c>
      <c r="AJ38" s="185" t="str">
        <f>IF(AJ37="","",VLOOKUP(AJ37,シフト記号表!$C$6:$L$47,10,FALSE))</f>
        <v/>
      </c>
      <c r="AK38" s="157" t="str">
        <f>IF(AK37="","",VLOOKUP(AK37,シフト記号表!$C$6:$L$47,10,FALSE))</f>
        <v/>
      </c>
      <c r="AL38" s="169" t="str">
        <f>IF(AL37="","",VLOOKUP(AL37,シフト記号表!$C$6:$L$47,10,FALSE))</f>
        <v/>
      </c>
      <c r="AM38" s="169" t="str">
        <f>IF(AM37="","",VLOOKUP(AM37,シフト記号表!$C$6:$L$47,10,FALSE))</f>
        <v/>
      </c>
      <c r="AN38" s="169" t="str">
        <f>IF(AN37="","",VLOOKUP(AN37,シフト記号表!$C$6:$L$47,10,FALSE))</f>
        <v/>
      </c>
      <c r="AO38" s="169" t="str">
        <f>IF(AO37="","",VLOOKUP(AO37,シフト記号表!$C$6:$L$47,10,FALSE))</f>
        <v/>
      </c>
      <c r="AP38" s="169" t="str">
        <f>IF(AP37="","",VLOOKUP(AP37,シフト記号表!$C$6:$L$47,10,FALSE))</f>
        <v/>
      </c>
      <c r="AQ38" s="185" t="str">
        <f>IF(AQ37="","",VLOOKUP(AQ37,シフト記号表!$C$6:$L$47,10,FALSE))</f>
        <v/>
      </c>
      <c r="AR38" s="157" t="str">
        <f>IF(AR37="","",VLOOKUP(AR37,シフト記号表!$C$6:$L$47,10,FALSE))</f>
        <v/>
      </c>
      <c r="AS38" s="169" t="str">
        <f>IF(AS37="","",VLOOKUP(AS37,シフト記号表!$C$6:$L$47,10,FALSE))</f>
        <v/>
      </c>
      <c r="AT38" s="169" t="str">
        <f>IF(AT37="","",VLOOKUP(AT37,シフト記号表!$C$6:$L$47,10,FALSE))</f>
        <v/>
      </c>
      <c r="AU38" s="169" t="str">
        <f>IF(AU37="","",VLOOKUP(AU37,シフト記号表!$C$6:$L$47,10,FALSE))</f>
        <v/>
      </c>
      <c r="AV38" s="169" t="str">
        <f>IF(AV37="","",VLOOKUP(AV37,シフト記号表!$C$6:$L$47,10,FALSE))</f>
        <v/>
      </c>
      <c r="AW38" s="169" t="str">
        <f>IF(AW37="","",VLOOKUP(AW37,シフト記号表!$C$6:$L$47,10,FALSE))</f>
        <v/>
      </c>
      <c r="AX38" s="185" t="str">
        <f>IF(AX37="","",VLOOKUP(AX37,シフト記号表!$C$6:$L$47,10,FALSE))</f>
        <v/>
      </c>
      <c r="AY38" s="157" t="str">
        <f>IF(AY37="","",VLOOKUP(AY37,シフト記号表!$C$6:$L$47,10,FALSE))</f>
        <v/>
      </c>
      <c r="AZ38" s="169" t="str">
        <f>IF(AZ37="","",VLOOKUP(AZ37,シフト記号表!$C$6:$L$47,10,FALSE))</f>
        <v/>
      </c>
      <c r="BA38" s="169" t="str">
        <f>IF(BA37="","",VLOOKUP(BA37,シフト記号表!$C$6:$L$47,10,FALSE))</f>
        <v/>
      </c>
      <c r="BB38" s="220">
        <f>IF($BE$3="４週",SUM(W38:AX38),IF($BE$3="暦月",SUM(W38:BA38),""))</f>
        <v>0</v>
      </c>
      <c r="BC38" s="229"/>
      <c r="BD38" s="238">
        <f>IF($BE$3="４週",BB38/4,IF($BE$3="暦月",(BB38/($BE$8/7)),""))</f>
        <v>0</v>
      </c>
      <c r="BE38" s="229"/>
      <c r="BF38" s="251"/>
      <c r="BG38" s="258"/>
      <c r="BH38" s="258"/>
      <c r="BI38" s="258"/>
      <c r="BJ38" s="337"/>
    </row>
    <row r="39" spans="2:62" ht="20.25" customHeight="1">
      <c r="B39" s="295">
        <f>B37+1</f>
        <v>12</v>
      </c>
      <c r="C39" s="25"/>
      <c r="D39" s="36"/>
      <c r="E39" s="43"/>
      <c r="F39" s="48"/>
      <c r="G39" s="43"/>
      <c r="H39" s="48"/>
      <c r="I39" s="57"/>
      <c r="J39" s="71"/>
      <c r="K39" s="77"/>
      <c r="L39" s="93"/>
      <c r="M39" s="93"/>
      <c r="N39" s="36"/>
      <c r="O39" s="100"/>
      <c r="P39" s="105"/>
      <c r="Q39" s="105"/>
      <c r="R39" s="105"/>
      <c r="S39" s="116"/>
      <c r="T39" s="126" t="s">
        <v>43</v>
      </c>
      <c r="U39" s="134"/>
      <c r="V39" s="146"/>
      <c r="W39" s="158"/>
      <c r="X39" s="170"/>
      <c r="Y39" s="170"/>
      <c r="Z39" s="170"/>
      <c r="AA39" s="170"/>
      <c r="AB39" s="170"/>
      <c r="AC39" s="186"/>
      <c r="AD39" s="158"/>
      <c r="AE39" s="170"/>
      <c r="AF39" s="170"/>
      <c r="AG39" s="170"/>
      <c r="AH39" s="170"/>
      <c r="AI39" s="170"/>
      <c r="AJ39" s="186"/>
      <c r="AK39" s="158"/>
      <c r="AL39" s="170"/>
      <c r="AM39" s="170"/>
      <c r="AN39" s="170"/>
      <c r="AO39" s="170"/>
      <c r="AP39" s="170"/>
      <c r="AQ39" s="186"/>
      <c r="AR39" s="158"/>
      <c r="AS39" s="170"/>
      <c r="AT39" s="170"/>
      <c r="AU39" s="170"/>
      <c r="AV39" s="170"/>
      <c r="AW39" s="170"/>
      <c r="AX39" s="186"/>
      <c r="AY39" s="158"/>
      <c r="AZ39" s="170"/>
      <c r="BA39" s="213"/>
      <c r="BB39" s="221"/>
      <c r="BC39" s="230"/>
      <c r="BD39" s="239"/>
      <c r="BE39" s="247"/>
      <c r="BF39" s="252"/>
      <c r="BG39" s="259"/>
      <c r="BH39" s="259"/>
      <c r="BI39" s="259"/>
      <c r="BJ39" s="338"/>
    </row>
    <row r="40" spans="2:62" ht="20.25" customHeight="1">
      <c r="B40" s="296"/>
      <c r="C40" s="24"/>
      <c r="D40" s="35"/>
      <c r="E40" s="43"/>
      <c r="F40" s="48">
        <f>C39</f>
        <v>0</v>
      </c>
      <c r="G40" s="43"/>
      <c r="H40" s="48">
        <f>I39</f>
        <v>0</v>
      </c>
      <c r="I40" s="56"/>
      <c r="J40" s="70"/>
      <c r="K40" s="76"/>
      <c r="L40" s="92"/>
      <c r="M40" s="92"/>
      <c r="N40" s="35"/>
      <c r="O40" s="100"/>
      <c r="P40" s="105"/>
      <c r="Q40" s="105"/>
      <c r="R40" s="105"/>
      <c r="S40" s="116"/>
      <c r="T40" s="125" t="s">
        <v>82</v>
      </c>
      <c r="U40" s="133"/>
      <c r="V40" s="145"/>
      <c r="W40" s="157" t="str">
        <f>IF(W39="","",VLOOKUP(W39,シフト記号表!$C$6:$L$47,10,FALSE))</f>
        <v/>
      </c>
      <c r="X40" s="169" t="str">
        <f>IF(X39="","",VLOOKUP(X39,シフト記号表!$C$6:$L$47,10,FALSE))</f>
        <v/>
      </c>
      <c r="Y40" s="169" t="str">
        <f>IF(Y39="","",VLOOKUP(Y39,シフト記号表!$C$6:$L$47,10,FALSE))</f>
        <v/>
      </c>
      <c r="Z40" s="169" t="str">
        <f>IF(Z39="","",VLOOKUP(Z39,シフト記号表!$C$6:$L$47,10,FALSE))</f>
        <v/>
      </c>
      <c r="AA40" s="169" t="str">
        <f>IF(AA39="","",VLOOKUP(AA39,シフト記号表!$C$6:$L$47,10,FALSE))</f>
        <v/>
      </c>
      <c r="AB40" s="169" t="str">
        <f>IF(AB39="","",VLOOKUP(AB39,シフト記号表!$C$6:$L$47,10,FALSE))</f>
        <v/>
      </c>
      <c r="AC40" s="185" t="str">
        <f>IF(AC39="","",VLOOKUP(AC39,シフト記号表!$C$6:$L$47,10,FALSE))</f>
        <v/>
      </c>
      <c r="AD40" s="157" t="str">
        <f>IF(AD39="","",VLOOKUP(AD39,シフト記号表!$C$6:$L$47,10,FALSE))</f>
        <v/>
      </c>
      <c r="AE40" s="169" t="str">
        <f>IF(AE39="","",VLOOKUP(AE39,シフト記号表!$C$6:$L$47,10,FALSE))</f>
        <v/>
      </c>
      <c r="AF40" s="169" t="str">
        <f>IF(AF39="","",VLOOKUP(AF39,シフト記号表!$C$6:$L$47,10,FALSE))</f>
        <v/>
      </c>
      <c r="AG40" s="169" t="str">
        <f>IF(AG39="","",VLOOKUP(AG39,シフト記号表!$C$6:$L$47,10,FALSE))</f>
        <v/>
      </c>
      <c r="AH40" s="169" t="str">
        <f>IF(AH39="","",VLOOKUP(AH39,シフト記号表!$C$6:$L$47,10,FALSE))</f>
        <v/>
      </c>
      <c r="AI40" s="169" t="str">
        <f>IF(AI39="","",VLOOKUP(AI39,シフト記号表!$C$6:$L$47,10,FALSE))</f>
        <v/>
      </c>
      <c r="AJ40" s="185" t="str">
        <f>IF(AJ39="","",VLOOKUP(AJ39,シフト記号表!$C$6:$L$47,10,FALSE))</f>
        <v/>
      </c>
      <c r="AK40" s="157" t="str">
        <f>IF(AK39="","",VLOOKUP(AK39,シフト記号表!$C$6:$L$47,10,FALSE))</f>
        <v/>
      </c>
      <c r="AL40" s="169" t="str">
        <f>IF(AL39="","",VLOOKUP(AL39,シフト記号表!$C$6:$L$47,10,FALSE))</f>
        <v/>
      </c>
      <c r="AM40" s="169" t="str">
        <f>IF(AM39="","",VLOOKUP(AM39,シフト記号表!$C$6:$L$47,10,FALSE))</f>
        <v/>
      </c>
      <c r="AN40" s="169" t="str">
        <f>IF(AN39="","",VLOOKUP(AN39,シフト記号表!$C$6:$L$47,10,FALSE))</f>
        <v/>
      </c>
      <c r="AO40" s="169" t="str">
        <f>IF(AO39="","",VLOOKUP(AO39,シフト記号表!$C$6:$L$47,10,FALSE))</f>
        <v/>
      </c>
      <c r="AP40" s="169" t="str">
        <f>IF(AP39="","",VLOOKUP(AP39,シフト記号表!$C$6:$L$47,10,FALSE))</f>
        <v/>
      </c>
      <c r="AQ40" s="185" t="str">
        <f>IF(AQ39="","",VLOOKUP(AQ39,シフト記号表!$C$6:$L$47,10,FALSE))</f>
        <v/>
      </c>
      <c r="AR40" s="157" t="str">
        <f>IF(AR39="","",VLOOKUP(AR39,シフト記号表!$C$6:$L$47,10,FALSE))</f>
        <v/>
      </c>
      <c r="AS40" s="169" t="str">
        <f>IF(AS39="","",VLOOKUP(AS39,シフト記号表!$C$6:$L$47,10,FALSE))</f>
        <v/>
      </c>
      <c r="AT40" s="169" t="str">
        <f>IF(AT39="","",VLOOKUP(AT39,シフト記号表!$C$6:$L$47,10,FALSE))</f>
        <v/>
      </c>
      <c r="AU40" s="169" t="str">
        <f>IF(AU39="","",VLOOKUP(AU39,シフト記号表!$C$6:$L$47,10,FALSE))</f>
        <v/>
      </c>
      <c r="AV40" s="169" t="str">
        <f>IF(AV39="","",VLOOKUP(AV39,シフト記号表!$C$6:$L$47,10,FALSE))</f>
        <v/>
      </c>
      <c r="AW40" s="169" t="str">
        <f>IF(AW39="","",VLOOKUP(AW39,シフト記号表!$C$6:$L$47,10,FALSE))</f>
        <v/>
      </c>
      <c r="AX40" s="185" t="str">
        <f>IF(AX39="","",VLOOKUP(AX39,シフト記号表!$C$6:$L$47,10,FALSE))</f>
        <v/>
      </c>
      <c r="AY40" s="157" t="str">
        <f>IF(AY39="","",VLOOKUP(AY39,シフト記号表!$C$6:$L$47,10,FALSE))</f>
        <v/>
      </c>
      <c r="AZ40" s="169" t="str">
        <f>IF(AZ39="","",VLOOKUP(AZ39,シフト記号表!$C$6:$L$47,10,FALSE))</f>
        <v/>
      </c>
      <c r="BA40" s="169" t="str">
        <f>IF(BA39="","",VLOOKUP(BA39,シフト記号表!$C$6:$L$47,10,FALSE))</f>
        <v/>
      </c>
      <c r="BB40" s="220">
        <f>IF($BE$3="４週",SUM(W40:AX40),IF($BE$3="暦月",SUM(W40:BA40),""))</f>
        <v>0</v>
      </c>
      <c r="BC40" s="229"/>
      <c r="BD40" s="238">
        <f>IF($BE$3="４週",BB40/4,IF($BE$3="暦月",(BB40/($BE$8/7)),""))</f>
        <v>0</v>
      </c>
      <c r="BE40" s="229"/>
      <c r="BF40" s="251"/>
      <c r="BG40" s="258"/>
      <c r="BH40" s="258"/>
      <c r="BI40" s="258"/>
      <c r="BJ40" s="337"/>
    </row>
    <row r="41" spans="2:62" ht="20.25" customHeight="1">
      <c r="B41" s="295">
        <f>B39+1</f>
        <v>13</v>
      </c>
      <c r="C41" s="25"/>
      <c r="D41" s="36"/>
      <c r="E41" s="43"/>
      <c r="F41" s="48"/>
      <c r="G41" s="43"/>
      <c r="H41" s="48"/>
      <c r="I41" s="57"/>
      <c r="J41" s="71"/>
      <c r="K41" s="77"/>
      <c r="L41" s="93"/>
      <c r="M41" s="93"/>
      <c r="N41" s="36"/>
      <c r="O41" s="100"/>
      <c r="P41" s="105"/>
      <c r="Q41" s="105"/>
      <c r="R41" s="105"/>
      <c r="S41" s="116"/>
      <c r="T41" s="126" t="s">
        <v>43</v>
      </c>
      <c r="U41" s="134"/>
      <c r="V41" s="146"/>
      <c r="W41" s="158"/>
      <c r="X41" s="170"/>
      <c r="Y41" s="170"/>
      <c r="Z41" s="170"/>
      <c r="AA41" s="170"/>
      <c r="AB41" s="170"/>
      <c r="AC41" s="186"/>
      <c r="AD41" s="158"/>
      <c r="AE41" s="170"/>
      <c r="AF41" s="170"/>
      <c r="AG41" s="170"/>
      <c r="AH41" s="170"/>
      <c r="AI41" s="170"/>
      <c r="AJ41" s="186"/>
      <c r="AK41" s="158"/>
      <c r="AL41" s="170"/>
      <c r="AM41" s="170"/>
      <c r="AN41" s="170"/>
      <c r="AO41" s="170"/>
      <c r="AP41" s="170"/>
      <c r="AQ41" s="186"/>
      <c r="AR41" s="158"/>
      <c r="AS41" s="170"/>
      <c r="AT41" s="170"/>
      <c r="AU41" s="170"/>
      <c r="AV41" s="170"/>
      <c r="AW41" s="170"/>
      <c r="AX41" s="186"/>
      <c r="AY41" s="158"/>
      <c r="AZ41" s="170"/>
      <c r="BA41" s="213"/>
      <c r="BB41" s="221"/>
      <c r="BC41" s="230"/>
      <c r="BD41" s="239"/>
      <c r="BE41" s="247"/>
      <c r="BF41" s="252"/>
      <c r="BG41" s="259"/>
      <c r="BH41" s="259"/>
      <c r="BI41" s="259"/>
      <c r="BJ41" s="338"/>
    </row>
    <row r="42" spans="2:62" ht="20.25" customHeight="1">
      <c r="B42" s="296"/>
      <c r="C42" s="24"/>
      <c r="D42" s="35"/>
      <c r="E42" s="43"/>
      <c r="F42" s="48">
        <f>C41</f>
        <v>0</v>
      </c>
      <c r="G42" s="43"/>
      <c r="H42" s="48">
        <f>I41</f>
        <v>0</v>
      </c>
      <c r="I42" s="56"/>
      <c r="J42" s="70"/>
      <c r="K42" s="76"/>
      <c r="L42" s="92"/>
      <c r="M42" s="92"/>
      <c r="N42" s="35"/>
      <c r="O42" s="100"/>
      <c r="P42" s="105"/>
      <c r="Q42" s="105"/>
      <c r="R42" s="105"/>
      <c r="S42" s="116"/>
      <c r="T42" s="125" t="s">
        <v>82</v>
      </c>
      <c r="U42" s="133"/>
      <c r="V42" s="145"/>
      <c r="W42" s="157" t="str">
        <f>IF(W41="","",VLOOKUP(W41,シフト記号表!$C$6:$L$47,10,FALSE))</f>
        <v/>
      </c>
      <c r="X42" s="169" t="str">
        <f>IF(X41="","",VLOOKUP(X41,シフト記号表!$C$6:$L$47,10,FALSE))</f>
        <v/>
      </c>
      <c r="Y42" s="169" t="str">
        <f>IF(Y41="","",VLOOKUP(Y41,シフト記号表!$C$6:$L$47,10,FALSE))</f>
        <v/>
      </c>
      <c r="Z42" s="169" t="str">
        <f>IF(Z41="","",VLOOKUP(Z41,シフト記号表!$C$6:$L$47,10,FALSE))</f>
        <v/>
      </c>
      <c r="AA42" s="169" t="str">
        <f>IF(AA41="","",VLOOKUP(AA41,シフト記号表!$C$6:$L$47,10,FALSE))</f>
        <v/>
      </c>
      <c r="AB42" s="169" t="str">
        <f>IF(AB41="","",VLOOKUP(AB41,シフト記号表!$C$6:$L$47,10,FALSE))</f>
        <v/>
      </c>
      <c r="AC42" s="185" t="str">
        <f>IF(AC41="","",VLOOKUP(AC41,シフト記号表!$C$6:$L$47,10,FALSE))</f>
        <v/>
      </c>
      <c r="AD42" s="157" t="str">
        <f>IF(AD41="","",VLOOKUP(AD41,シフト記号表!$C$6:$L$47,10,FALSE))</f>
        <v/>
      </c>
      <c r="AE42" s="169" t="str">
        <f>IF(AE41="","",VLOOKUP(AE41,シフト記号表!$C$6:$L$47,10,FALSE))</f>
        <v/>
      </c>
      <c r="AF42" s="169" t="str">
        <f>IF(AF41="","",VLOOKUP(AF41,シフト記号表!$C$6:$L$47,10,FALSE))</f>
        <v/>
      </c>
      <c r="AG42" s="169" t="str">
        <f>IF(AG41="","",VLOOKUP(AG41,シフト記号表!$C$6:$L$47,10,FALSE))</f>
        <v/>
      </c>
      <c r="AH42" s="169" t="str">
        <f>IF(AH41="","",VLOOKUP(AH41,シフト記号表!$C$6:$L$47,10,FALSE))</f>
        <v/>
      </c>
      <c r="AI42" s="169" t="str">
        <f>IF(AI41="","",VLOOKUP(AI41,シフト記号表!$C$6:$L$47,10,FALSE))</f>
        <v/>
      </c>
      <c r="AJ42" s="185" t="str">
        <f>IF(AJ41="","",VLOOKUP(AJ41,シフト記号表!$C$6:$L$47,10,FALSE))</f>
        <v/>
      </c>
      <c r="AK42" s="157" t="str">
        <f>IF(AK41="","",VLOOKUP(AK41,シフト記号表!$C$6:$L$47,10,FALSE))</f>
        <v/>
      </c>
      <c r="AL42" s="169" t="str">
        <f>IF(AL41="","",VLOOKUP(AL41,シフト記号表!$C$6:$L$47,10,FALSE))</f>
        <v/>
      </c>
      <c r="AM42" s="169" t="str">
        <f>IF(AM41="","",VLOOKUP(AM41,シフト記号表!$C$6:$L$47,10,FALSE))</f>
        <v/>
      </c>
      <c r="AN42" s="169" t="str">
        <f>IF(AN41="","",VLOOKUP(AN41,シフト記号表!$C$6:$L$47,10,FALSE))</f>
        <v/>
      </c>
      <c r="AO42" s="169" t="str">
        <f>IF(AO41="","",VLOOKUP(AO41,シフト記号表!$C$6:$L$47,10,FALSE))</f>
        <v/>
      </c>
      <c r="AP42" s="169" t="str">
        <f>IF(AP41="","",VLOOKUP(AP41,シフト記号表!$C$6:$L$47,10,FALSE))</f>
        <v/>
      </c>
      <c r="AQ42" s="185" t="str">
        <f>IF(AQ41="","",VLOOKUP(AQ41,シフト記号表!$C$6:$L$47,10,FALSE))</f>
        <v/>
      </c>
      <c r="AR42" s="157" t="str">
        <f>IF(AR41="","",VLOOKUP(AR41,シフト記号表!$C$6:$L$47,10,FALSE))</f>
        <v/>
      </c>
      <c r="AS42" s="169" t="str">
        <f>IF(AS41="","",VLOOKUP(AS41,シフト記号表!$C$6:$L$47,10,FALSE))</f>
        <v/>
      </c>
      <c r="AT42" s="169" t="str">
        <f>IF(AT41="","",VLOOKUP(AT41,シフト記号表!$C$6:$L$47,10,FALSE))</f>
        <v/>
      </c>
      <c r="AU42" s="169" t="str">
        <f>IF(AU41="","",VLOOKUP(AU41,シフト記号表!$C$6:$L$47,10,FALSE))</f>
        <v/>
      </c>
      <c r="AV42" s="169" t="str">
        <f>IF(AV41="","",VLOOKUP(AV41,シフト記号表!$C$6:$L$47,10,FALSE))</f>
        <v/>
      </c>
      <c r="AW42" s="169" t="str">
        <f>IF(AW41="","",VLOOKUP(AW41,シフト記号表!$C$6:$L$47,10,FALSE))</f>
        <v/>
      </c>
      <c r="AX42" s="185" t="str">
        <f>IF(AX41="","",VLOOKUP(AX41,シフト記号表!$C$6:$L$47,10,FALSE))</f>
        <v/>
      </c>
      <c r="AY42" s="157" t="str">
        <f>IF(AY41="","",VLOOKUP(AY41,シフト記号表!$C$6:$L$47,10,FALSE))</f>
        <v/>
      </c>
      <c r="AZ42" s="169" t="str">
        <f>IF(AZ41="","",VLOOKUP(AZ41,シフト記号表!$C$6:$L$47,10,FALSE))</f>
        <v/>
      </c>
      <c r="BA42" s="169" t="str">
        <f>IF(BA41="","",VLOOKUP(BA41,シフト記号表!$C$6:$L$47,10,FALSE))</f>
        <v/>
      </c>
      <c r="BB42" s="220">
        <f>IF($BE$3="４週",SUM(W42:AX42),IF($BE$3="暦月",SUM(W42:BA42),""))</f>
        <v>0</v>
      </c>
      <c r="BC42" s="229"/>
      <c r="BD42" s="238">
        <f>IF($BE$3="４週",BB42/4,IF($BE$3="暦月",(BB42/($BE$8/7)),""))</f>
        <v>0</v>
      </c>
      <c r="BE42" s="229"/>
      <c r="BF42" s="251"/>
      <c r="BG42" s="258"/>
      <c r="BH42" s="258"/>
      <c r="BI42" s="258"/>
      <c r="BJ42" s="337"/>
    </row>
    <row r="43" spans="2:62" ht="20.25" customHeight="1">
      <c r="B43" s="295">
        <f>B41+1</f>
        <v>14</v>
      </c>
      <c r="C43" s="25"/>
      <c r="D43" s="36"/>
      <c r="E43" s="43"/>
      <c r="F43" s="48"/>
      <c r="G43" s="43"/>
      <c r="H43" s="48"/>
      <c r="I43" s="57"/>
      <c r="J43" s="71"/>
      <c r="K43" s="77"/>
      <c r="L43" s="93"/>
      <c r="M43" s="93"/>
      <c r="N43" s="36"/>
      <c r="O43" s="100"/>
      <c r="P43" s="105"/>
      <c r="Q43" s="105"/>
      <c r="R43" s="105"/>
      <c r="S43" s="116"/>
      <c r="T43" s="126" t="s">
        <v>43</v>
      </c>
      <c r="U43" s="134"/>
      <c r="V43" s="146"/>
      <c r="W43" s="158"/>
      <c r="X43" s="170"/>
      <c r="Y43" s="170"/>
      <c r="Z43" s="170"/>
      <c r="AA43" s="170"/>
      <c r="AB43" s="170"/>
      <c r="AC43" s="186"/>
      <c r="AD43" s="158"/>
      <c r="AE43" s="170"/>
      <c r="AF43" s="170"/>
      <c r="AG43" s="170"/>
      <c r="AH43" s="170"/>
      <c r="AI43" s="170"/>
      <c r="AJ43" s="186"/>
      <c r="AK43" s="158"/>
      <c r="AL43" s="170"/>
      <c r="AM43" s="170"/>
      <c r="AN43" s="170"/>
      <c r="AO43" s="170"/>
      <c r="AP43" s="170"/>
      <c r="AQ43" s="186"/>
      <c r="AR43" s="158"/>
      <c r="AS43" s="170"/>
      <c r="AT43" s="170"/>
      <c r="AU43" s="170"/>
      <c r="AV43" s="170"/>
      <c r="AW43" s="170"/>
      <c r="AX43" s="186"/>
      <c r="AY43" s="158"/>
      <c r="AZ43" s="170"/>
      <c r="BA43" s="213"/>
      <c r="BB43" s="221"/>
      <c r="BC43" s="230"/>
      <c r="BD43" s="239"/>
      <c r="BE43" s="247"/>
      <c r="BF43" s="252"/>
      <c r="BG43" s="259"/>
      <c r="BH43" s="259"/>
      <c r="BI43" s="259"/>
      <c r="BJ43" s="338"/>
    </row>
    <row r="44" spans="2:62" ht="20.25" customHeight="1">
      <c r="B44" s="296"/>
      <c r="C44" s="24"/>
      <c r="D44" s="35"/>
      <c r="E44" s="43"/>
      <c r="F44" s="48">
        <f>C43</f>
        <v>0</v>
      </c>
      <c r="G44" s="43"/>
      <c r="H44" s="48">
        <f>I43</f>
        <v>0</v>
      </c>
      <c r="I44" s="56"/>
      <c r="J44" s="70"/>
      <c r="K44" s="76"/>
      <c r="L44" s="92"/>
      <c r="M44" s="92"/>
      <c r="N44" s="35"/>
      <c r="O44" s="100"/>
      <c r="P44" s="105"/>
      <c r="Q44" s="105"/>
      <c r="R44" s="105"/>
      <c r="S44" s="116"/>
      <c r="T44" s="125" t="s">
        <v>82</v>
      </c>
      <c r="U44" s="133"/>
      <c r="V44" s="145"/>
      <c r="W44" s="157" t="str">
        <f>IF(W43="","",VLOOKUP(W43,シフト記号表!$C$6:$L$47,10,FALSE))</f>
        <v/>
      </c>
      <c r="X44" s="169" t="str">
        <f>IF(X43="","",VLOOKUP(X43,シフト記号表!$C$6:$L$47,10,FALSE))</f>
        <v/>
      </c>
      <c r="Y44" s="169" t="str">
        <f>IF(Y43="","",VLOOKUP(Y43,シフト記号表!$C$6:$L$47,10,FALSE))</f>
        <v/>
      </c>
      <c r="Z44" s="169" t="str">
        <f>IF(Z43="","",VLOOKUP(Z43,シフト記号表!$C$6:$L$47,10,FALSE))</f>
        <v/>
      </c>
      <c r="AA44" s="169" t="str">
        <f>IF(AA43="","",VLOOKUP(AA43,シフト記号表!$C$6:$L$47,10,FALSE))</f>
        <v/>
      </c>
      <c r="AB44" s="169" t="str">
        <f>IF(AB43="","",VLOOKUP(AB43,シフト記号表!$C$6:$L$47,10,FALSE))</f>
        <v/>
      </c>
      <c r="AC44" s="185" t="str">
        <f>IF(AC43="","",VLOOKUP(AC43,シフト記号表!$C$6:$L$47,10,FALSE))</f>
        <v/>
      </c>
      <c r="AD44" s="157" t="str">
        <f>IF(AD43="","",VLOOKUP(AD43,シフト記号表!$C$6:$L$47,10,FALSE))</f>
        <v/>
      </c>
      <c r="AE44" s="169" t="str">
        <f>IF(AE43="","",VLOOKUP(AE43,シフト記号表!$C$6:$L$47,10,FALSE))</f>
        <v/>
      </c>
      <c r="AF44" s="169" t="str">
        <f>IF(AF43="","",VLOOKUP(AF43,シフト記号表!$C$6:$L$47,10,FALSE))</f>
        <v/>
      </c>
      <c r="AG44" s="169" t="str">
        <f>IF(AG43="","",VLOOKUP(AG43,シフト記号表!$C$6:$L$47,10,FALSE))</f>
        <v/>
      </c>
      <c r="AH44" s="169" t="str">
        <f>IF(AH43="","",VLOOKUP(AH43,シフト記号表!$C$6:$L$47,10,FALSE))</f>
        <v/>
      </c>
      <c r="AI44" s="169" t="str">
        <f>IF(AI43="","",VLOOKUP(AI43,シフト記号表!$C$6:$L$47,10,FALSE))</f>
        <v/>
      </c>
      <c r="AJ44" s="185" t="str">
        <f>IF(AJ43="","",VLOOKUP(AJ43,シフト記号表!$C$6:$L$47,10,FALSE))</f>
        <v/>
      </c>
      <c r="AK44" s="157" t="str">
        <f>IF(AK43="","",VLOOKUP(AK43,シフト記号表!$C$6:$L$47,10,FALSE))</f>
        <v/>
      </c>
      <c r="AL44" s="169" t="str">
        <f>IF(AL43="","",VLOOKUP(AL43,シフト記号表!$C$6:$L$47,10,FALSE))</f>
        <v/>
      </c>
      <c r="AM44" s="169" t="str">
        <f>IF(AM43="","",VLOOKUP(AM43,シフト記号表!$C$6:$L$47,10,FALSE))</f>
        <v/>
      </c>
      <c r="AN44" s="169" t="str">
        <f>IF(AN43="","",VLOOKUP(AN43,シフト記号表!$C$6:$L$47,10,FALSE))</f>
        <v/>
      </c>
      <c r="AO44" s="169" t="str">
        <f>IF(AO43="","",VLOOKUP(AO43,シフト記号表!$C$6:$L$47,10,FALSE))</f>
        <v/>
      </c>
      <c r="AP44" s="169" t="str">
        <f>IF(AP43="","",VLOOKUP(AP43,シフト記号表!$C$6:$L$47,10,FALSE))</f>
        <v/>
      </c>
      <c r="AQ44" s="185" t="str">
        <f>IF(AQ43="","",VLOOKUP(AQ43,シフト記号表!$C$6:$L$47,10,FALSE))</f>
        <v/>
      </c>
      <c r="AR44" s="157" t="str">
        <f>IF(AR43="","",VLOOKUP(AR43,シフト記号表!$C$6:$L$47,10,FALSE))</f>
        <v/>
      </c>
      <c r="AS44" s="169" t="str">
        <f>IF(AS43="","",VLOOKUP(AS43,シフト記号表!$C$6:$L$47,10,FALSE))</f>
        <v/>
      </c>
      <c r="AT44" s="169" t="str">
        <f>IF(AT43="","",VLOOKUP(AT43,シフト記号表!$C$6:$L$47,10,FALSE))</f>
        <v/>
      </c>
      <c r="AU44" s="169" t="str">
        <f>IF(AU43="","",VLOOKUP(AU43,シフト記号表!$C$6:$L$47,10,FALSE))</f>
        <v/>
      </c>
      <c r="AV44" s="169" t="str">
        <f>IF(AV43="","",VLOOKUP(AV43,シフト記号表!$C$6:$L$47,10,FALSE))</f>
        <v/>
      </c>
      <c r="AW44" s="169" t="str">
        <f>IF(AW43="","",VLOOKUP(AW43,シフト記号表!$C$6:$L$47,10,FALSE))</f>
        <v/>
      </c>
      <c r="AX44" s="185" t="str">
        <f>IF(AX43="","",VLOOKUP(AX43,シフト記号表!$C$6:$L$47,10,FALSE))</f>
        <v/>
      </c>
      <c r="AY44" s="157" t="str">
        <f>IF(AY43="","",VLOOKUP(AY43,シフト記号表!$C$6:$L$47,10,FALSE))</f>
        <v/>
      </c>
      <c r="AZ44" s="169" t="str">
        <f>IF(AZ43="","",VLOOKUP(AZ43,シフト記号表!$C$6:$L$47,10,FALSE))</f>
        <v/>
      </c>
      <c r="BA44" s="169" t="str">
        <f>IF(BA43="","",VLOOKUP(BA43,シフト記号表!$C$6:$L$47,10,FALSE))</f>
        <v/>
      </c>
      <c r="BB44" s="220">
        <f>IF($BE$3="４週",SUM(W44:AX44),IF($BE$3="暦月",SUM(W44:BA44),""))</f>
        <v>0</v>
      </c>
      <c r="BC44" s="229"/>
      <c r="BD44" s="238">
        <f>IF($BE$3="４週",BB44/4,IF($BE$3="暦月",(BB44/($BE$8/7)),""))</f>
        <v>0</v>
      </c>
      <c r="BE44" s="229"/>
      <c r="BF44" s="251"/>
      <c r="BG44" s="258"/>
      <c r="BH44" s="258"/>
      <c r="BI44" s="258"/>
      <c r="BJ44" s="337"/>
    </row>
    <row r="45" spans="2:62" ht="20.25" customHeight="1">
      <c r="B45" s="295">
        <f>B43+1</f>
        <v>15</v>
      </c>
      <c r="C45" s="25"/>
      <c r="D45" s="36"/>
      <c r="E45" s="43"/>
      <c r="F45" s="48"/>
      <c r="G45" s="43"/>
      <c r="H45" s="48"/>
      <c r="I45" s="57"/>
      <c r="J45" s="71"/>
      <c r="K45" s="77"/>
      <c r="L45" s="93"/>
      <c r="M45" s="93"/>
      <c r="N45" s="36"/>
      <c r="O45" s="100"/>
      <c r="P45" s="105"/>
      <c r="Q45" s="105"/>
      <c r="R45" s="105"/>
      <c r="S45" s="116"/>
      <c r="T45" s="126" t="s">
        <v>43</v>
      </c>
      <c r="U45" s="134"/>
      <c r="V45" s="146"/>
      <c r="W45" s="158"/>
      <c r="X45" s="170"/>
      <c r="Y45" s="170"/>
      <c r="Z45" s="170"/>
      <c r="AA45" s="170"/>
      <c r="AB45" s="170"/>
      <c r="AC45" s="186"/>
      <c r="AD45" s="158"/>
      <c r="AE45" s="170"/>
      <c r="AF45" s="170"/>
      <c r="AG45" s="170"/>
      <c r="AH45" s="170"/>
      <c r="AI45" s="170"/>
      <c r="AJ45" s="186"/>
      <c r="AK45" s="158"/>
      <c r="AL45" s="170"/>
      <c r="AM45" s="170"/>
      <c r="AN45" s="170"/>
      <c r="AO45" s="170"/>
      <c r="AP45" s="170"/>
      <c r="AQ45" s="186"/>
      <c r="AR45" s="158"/>
      <c r="AS45" s="170"/>
      <c r="AT45" s="170"/>
      <c r="AU45" s="170"/>
      <c r="AV45" s="170"/>
      <c r="AW45" s="170"/>
      <c r="AX45" s="186"/>
      <c r="AY45" s="158"/>
      <c r="AZ45" s="170"/>
      <c r="BA45" s="213"/>
      <c r="BB45" s="221"/>
      <c r="BC45" s="230"/>
      <c r="BD45" s="239"/>
      <c r="BE45" s="247"/>
      <c r="BF45" s="252"/>
      <c r="BG45" s="259"/>
      <c r="BH45" s="259"/>
      <c r="BI45" s="259"/>
      <c r="BJ45" s="338"/>
    </row>
    <row r="46" spans="2:62" ht="20.25" customHeight="1">
      <c r="B46" s="297"/>
      <c r="C46" s="299"/>
      <c r="D46" s="301"/>
      <c r="E46" s="303"/>
      <c r="F46" s="304">
        <f>C45</f>
        <v>0</v>
      </c>
      <c r="G46" s="303"/>
      <c r="H46" s="304">
        <f>I45</f>
        <v>0</v>
      </c>
      <c r="I46" s="306"/>
      <c r="J46" s="308"/>
      <c r="K46" s="309"/>
      <c r="L46" s="311"/>
      <c r="M46" s="311"/>
      <c r="N46" s="301"/>
      <c r="O46" s="312"/>
      <c r="P46" s="313"/>
      <c r="Q46" s="313"/>
      <c r="R46" s="313"/>
      <c r="S46" s="314"/>
      <c r="T46" s="316" t="s">
        <v>82</v>
      </c>
      <c r="U46" s="317"/>
      <c r="V46" s="319"/>
      <c r="W46" s="321" t="str">
        <f>IF(W45="","",VLOOKUP(W45,シフト記号表!$C$6:$L$47,10,FALSE))</f>
        <v/>
      </c>
      <c r="X46" s="323" t="str">
        <f>IF(X45="","",VLOOKUP(X45,シフト記号表!$C$6:$L$47,10,FALSE))</f>
        <v/>
      </c>
      <c r="Y46" s="323" t="str">
        <f>IF(Y45="","",VLOOKUP(Y45,シフト記号表!$C$6:$L$47,10,FALSE))</f>
        <v/>
      </c>
      <c r="Z46" s="323" t="str">
        <f>IF(Z45="","",VLOOKUP(Z45,シフト記号表!$C$6:$L$47,10,FALSE))</f>
        <v/>
      </c>
      <c r="AA46" s="323" t="str">
        <f>IF(AA45="","",VLOOKUP(AA45,シフト記号表!$C$6:$L$47,10,FALSE))</f>
        <v/>
      </c>
      <c r="AB46" s="323" t="str">
        <f>IF(AB45="","",VLOOKUP(AB45,シフト記号表!$C$6:$L$47,10,FALSE))</f>
        <v/>
      </c>
      <c r="AC46" s="324" t="str">
        <f>IF(AC45="","",VLOOKUP(AC45,シフト記号表!$C$6:$L$47,10,FALSE))</f>
        <v/>
      </c>
      <c r="AD46" s="321" t="str">
        <f>IF(AD45="","",VLOOKUP(AD45,シフト記号表!$C$6:$L$47,10,FALSE))</f>
        <v/>
      </c>
      <c r="AE46" s="323" t="str">
        <f>IF(AE45="","",VLOOKUP(AE45,シフト記号表!$C$6:$L$47,10,FALSE))</f>
        <v/>
      </c>
      <c r="AF46" s="323" t="str">
        <f>IF(AF45="","",VLOOKUP(AF45,シフト記号表!$C$6:$L$47,10,FALSE))</f>
        <v/>
      </c>
      <c r="AG46" s="323" t="str">
        <f>IF(AG45="","",VLOOKUP(AG45,シフト記号表!$C$6:$L$47,10,FALSE))</f>
        <v/>
      </c>
      <c r="AH46" s="323" t="str">
        <f>IF(AH45="","",VLOOKUP(AH45,シフト記号表!$C$6:$L$47,10,FALSE))</f>
        <v/>
      </c>
      <c r="AI46" s="323" t="str">
        <f>IF(AI45="","",VLOOKUP(AI45,シフト記号表!$C$6:$L$47,10,FALSE))</f>
        <v/>
      </c>
      <c r="AJ46" s="324" t="str">
        <f>IF(AJ45="","",VLOOKUP(AJ45,シフト記号表!$C$6:$L$47,10,FALSE))</f>
        <v/>
      </c>
      <c r="AK46" s="321" t="str">
        <f>IF(AK45="","",VLOOKUP(AK45,シフト記号表!$C$6:$L$47,10,FALSE))</f>
        <v/>
      </c>
      <c r="AL46" s="323" t="str">
        <f>IF(AL45="","",VLOOKUP(AL45,シフト記号表!$C$6:$L$47,10,FALSE))</f>
        <v/>
      </c>
      <c r="AM46" s="323" t="str">
        <f>IF(AM45="","",VLOOKUP(AM45,シフト記号表!$C$6:$L$47,10,FALSE))</f>
        <v/>
      </c>
      <c r="AN46" s="323" t="str">
        <f>IF(AN45="","",VLOOKUP(AN45,シフト記号表!$C$6:$L$47,10,FALSE))</f>
        <v/>
      </c>
      <c r="AO46" s="323" t="str">
        <f>IF(AO45="","",VLOOKUP(AO45,シフト記号表!$C$6:$L$47,10,FALSE))</f>
        <v/>
      </c>
      <c r="AP46" s="323" t="str">
        <f>IF(AP45="","",VLOOKUP(AP45,シフト記号表!$C$6:$L$47,10,FALSE))</f>
        <v/>
      </c>
      <c r="AQ46" s="324" t="str">
        <f>IF(AQ45="","",VLOOKUP(AQ45,シフト記号表!$C$6:$L$47,10,FALSE))</f>
        <v/>
      </c>
      <c r="AR46" s="321" t="str">
        <f>IF(AR45="","",VLOOKUP(AR45,シフト記号表!$C$6:$L$47,10,FALSE))</f>
        <v/>
      </c>
      <c r="AS46" s="323" t="str">
        <f>IF(AS45="","",VLOOKUP(AS45,シフト記号表!$C$6:$L$47,10,FALSE))</f>
        <v/>
      </c>
      <c r="AT46" s="323" t="str">
        <f>IF(AT45="","",VLOOKUP(AT45,シフト記号表!$C$6:$L$47,10,FALSE))</f>
        <v/>
      </c>
      <c r="AU46" s="323" t="str">
        <f>IF(AU45="","",VLOOKUP(AU45,シフト記号表!$C$6:$L$47,10,FALSE))</f>
        <v/>
      </c>
      <c r="AV46" s="323" t="str">
        <f>IF(AV45="","",VLOOKUP(AV45,シフト記号表!$C$6:$L$47,10,FALSE))</f>
        <v/>
      </c>
      <c r="AW46" s="323" t="str">
        <f>IF(AW45="","",VLOOKUP(AW45,シフト記号表!$C$6:$L$47,10,FALSE))</f>
        <v/>
      </c>
      <c r="AX46" s="324" t="str">
        <f>IF(AX45="","",VLOOKUP(AX45,シフト記号表!$C$6:$L$47,10,FALSE))</f>
        <v/>
      </c>
      <c r="AY46" s="321" t="str">
        <f>IF(AY45="","",VLOOKUP(AY45,シフト記号表!$C$6:$L$47,10,FALSE))</f>
        <v/>
      </c>
      <c r="AZ46" s="323" t="str">
        <f>IF(AZ45="","",VLOOKUP(AZ45,シフト記号表!$C$6:$L$47,10,FALSE))</f>
        <v/>
      </c>
      <c r="BA46" s="323" t="str">
        <f>IF(BA45="","",VLOOKUP(BA45,シフト記号表!$C$6:$L$47,10,FALSE))</f>
        <v/>
      </c>
      <c r="BB46" s="326">
        <f>IF($BE$3="４週",SUM(W46:AX46),IF($BE$3="暦月",SUM(W46:BA46),""))</f>
        <v>0</v>
      </c>
      <c r="BC46" s="328"/>
      <c r="BD46" s="330">
        <f>IF($BE$3="４週",BB46/4,IF($BE$3="暦月",(BB46/($BE$8/7)),""))</f>
        <v>0</v>
      </c>
      <c r="BE46" s="328"/>
      <c r="BF46" s="331"/>
      <c r="BG46" s="332"/>
      <c r="BH46" s="332"/>
      <c r="BI46" s="332"/>
      <c r="BJ46" s="339"/>
    </row>
    <row r="47" spans="2:62" ht="20.25" customHeight="1">
      <c r="B47" s="14"/>
      <c r="C47" s="28"/>
      <c r="D47" s="28"/>
      <c r="E47" s="28"/>
      <c r="F47" s="28"/>
      <c r="G47" s="28"/>
      <c r="H47" s="28"/>
      <c r="I47" s="60"/>
      <c r="J47" s="60"/>
      <c r="K47" s="28"/>
      <c r="L47" s="28"/>
      <c r="M47" s="28"/>
      <c r="N47" s="28"/>
      <c r="O47" s="102"/>
      <c r="P47" s="102"/>
      <c r="Q47" s="102"/>
      <c r="R47" s="110"/>
      <c r="S47" s="110"/>
      <c r="T47" s="110"/>
      <c r="U47" s="137"/>
      <c r="V47" s="149"/>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242"/>
      <c r="BE47" s="242"/>
      <c r="BF47" s="102"/>
      <c r="BG47" s="102"/>
      <c r="BH47" s="102"/>
      <c r="BI47" s="102"/>
      <c r="BJ47" s="102"/>
    </row>
    <row r="48" spans="2:62" ht="20.25" customHeight="1">
      <c r="B48" s="14"/>
      <c r="C48" s="28"/>
      <c r="D48" s="28"/>
      <c r="E48" s="28"/>
      <c r="F48" s="28"/>
      <c r="G48" s="28"/>
      <c r="H48" s="28"/>
      <c r="I48" s="61"/>
      <c r="J48" s="74" t="s">
        <v>193</v>
      </c>
      <c r="K48" s="74"/>
      <c r="L48" s="74"/>
      <c r="M48" s="74"/>
      <c r="N48" s="74"/>
      <c r="O48" s="74"/>
      <c r="P48" s="74"/>
      <c r="Q48" s="74"/>
      <c r="R48" s="74"/>
      <c r="S48" s="74"/>
      <c r="T48" s="84"/>
      <c r="U48" s="74"/>
      <c r="V48" s="74"/>
      <c r="W48" s="74"/>
      <c r="X48" s="74"/>
      <c r="Y48" s="74"/>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243"/>
      <c r="BE48" s="242"/>
      <c r="BF48" s="102"/>
      <c r="BG48" s="102"/>
      <c r="BH48" s="102"/>
      <c r="BI48" s="102"/>
      <c r="BJ48" s="102"/>
    </row>
    <row r="49" spans="2:62" ht="20.25" customHeight="1">
      <c r="B49" s="14"/>
      <c r="C49" s="28"/>
      <c r="D49" s="28"/>
      <c r="E49" s="28"/>
      <c r="F49" s="28"/>
      <c r="G49" s="28"/>
      <c r="H49" s="28"/>
      <c r="I49" s="61"/>
      <c r="J49" s="74"/>
      <c r="K49" s="74" t="s">
        <v>158</v>
      </c>
      <c r="L49" s="74"/>
      <c r="M49" s="74"/>
      <c r="N49" s="74"/>
      <c r="O49" s="74"/>
      <c r="P49" s="74"/>
      <c r="Q49" s="74"/>
      <c r="R49" s="74"/>
      <c r="S49" s="74"/>
      <c r="T49" s="84"/>
      <c r="U49" s="74"/>
      <c r="V49" s="74"/>
      <c r="W49" s="74"/>
      <c r="X49" s="74"/>
      <c r="Y49" s="74"/>
      <c r="Z49" s="165"/>
      <c r="AA49" s="74" t="s">
        <v>167</v>
      </c>
      <c r="AB49" s="74"/>
      <c r="AC49" s="74"/>
      <c r="AD49" s="74"/>
      <c r="AE49" s="74"/>
      <c r="AF49" s="74"/>
      <c r="AG49" s="74"/>
      <c r="AH49" s="74"/>
      <c r="AI49" s="74"/>
      <c r="AJ49" s="84"/>
      <c r="AK49" s="74"/>
      <c r="AL49" s="74"/>
      <c r="AM49" s="74"/>
      <c r="AN49" s="74"/>
      <c r="AO49" s="165"/>
      <c r="AP49" s="165"/>
      <c r="AQ49" s="74" t="s">
        <v>168</v>
      </c>
      <c r="AR49" s="165"/>
      <c r="AS49" s="165"/>
      <c r="AT49" s="165"/>
      <c r="AU49" s="165"/>
      <c r="AV49" s="165"/>
      <c r="AW49" s="165"/>
      <c r="AX49" s="165"/>
      <c r="AY49" s="165"/>
      <c r="AZ49" s="165"/>
      <c r="BA49" s="165"/>
      <c r="BB49" s="165"/>
      <c r="BC49" s="165"/>
      <c r="BD49" s="243"/>
      <c r="BE49" s="242"/>
      <c r="BF49" s="102"/>
      <c r="BG49" s="102"/>
      <c r="BH49" s="102"/>
      <c r="BI49" s="102"/>
      <c r="BJ49" s="102"/>
    </row>
    <row r="50" spans="2:62" ht="20.25" customHeight="1">
      <c r="B50" s="14"/>
      <c r="C50" s="28"/>
      <c r="D50" s="28"/>
      <c r="E50" s="28"/>
      <c r="F50" s="28"/>
      <c r="G50" s="28"/>
      <c r="H50" s="28"/>
      <c r="I50" s="61"/>
      <c r="J50" s="74"/>
      <c r="K50" s="80" t="s">
        <v>150</v>
      </c>
      <c r="L50" s="80"/>
      <c r="M50" s="80" t="s">
        <v>9</v>
      </c>
      <c r="N50" s="80"/>
      <c r="O50" s="80"/>
      <c r="P50" s="80"/>
      <c r="Q50" s="74"/>
      <c r="R50" s="111" t="s">
        <v>151</v>
      </c>
      <c r="S50" s="111"/>
      <c r="T50" s="111"/>
      <c r="U50" s="111"/>
      <c r="V50" s="86"/>
      <c r="W50" s="161" t="s">
        <v>152</v>
      </c>
      <c r="X50" s="161"/>
      <c r="Y50" s="62"/>
      <c r="Z50" s="165"/>
      <c r="AA50" s="80" t="s">
        <v>150</v>
      </c>
      <c r="AB50" s="80"/>
      <c r="AC50" s="80" t="s">
        <v>9</v>
      </c>
      <c r="AD50" s="80"/>
      <c r="AE50" s="80"/>
      <c r="AF50" s="80"/>
      <c r="AG50" s="74"/>
      <c r="AH50" s="111" t="s">
        <v>151</v>
      </c>
      <c r="AI50" s="111"/>
      <c r="AJ50" s="111"/>
      <c r="AK50" s="111"/>
      <c r="AL50" s="86"/>
      <c r="AM50" s="161" t="s">
        <v>152</v>
      </c>
      <c r="AN50" s="161"/>
      <c r="AO50" s="165"/>
      <c r="AP50" s="165"/>
      <c r="AQ50" s="165"/>
      <c r="AR50" s="165"/>
      <c r="AS50" s="165"/>
      <c r="AT50" s="165"/>
      <c r="AU50" s="165"/>
      <c r="AV50" s="165"/>
      <c r="AW50" s="165"/>
      <c r="AX50" s="165"/>
      <c r="AY50" s="165"/>
      <c r="AZ50" s="165"/>
      <c r="BA50" s="165"/>
      <c r="BB50" s="165"/>
      <c r="BC50" s="165"/>
      <c r="BD50" s="243"/>
      <c r="BE50" s="242"/>
      <c r="BF50" s="60"/>
      <c r="BG50" s="60"/>
      <c r="BH50" s="60"/>
      <c r="BI50" s="60"/>
      <c r="BJ50" s="102"/>
    </row>
    <row r="51" spans="2:62" ht="20.25" customHeight="1">
      <c r="B51" s="14"/>
      <c r="C51" s="28"/>
      <c r="D51" s="28"/>
      <c r="E51" s="28"/>
      <c r="F51" s="28"/>
      <c r="G51" s="28"/>
      <c r="H51" s="28"/>
      <c r="I51" s="61"/>
      <c r="J51" s="74"/>
      <c r="K51" s="81"/>
      <c r="L51" s="81"/>
      <c r="M51" s="81" t="s">
        <v>154</v>
      </c>
      <c r="N51" s="81"/>
      <c r="O51" s="81" t="s">
        <v>155</v>
      </c>
      <c r="P51" s="81"/>
      <c r="Q51" s="74"/>
      <c r="R51" s="81" t="s">
        <v>154</v>
      </c>
      <c r="S51" s="81"/>
      <c r="T51" s="81" t="s">
        <v>155</v>
      </c>
      <c r="U51" s="81"/>
      <c r="V51" s="86"/>
      <c r="W51" s="161" t="s">
        <v>0</v>
      </c>
      <c r="X51" s="161"/>
      <c r="Y51" s="62"/>
      <c r="Z51" s="165"/>
      <c r="AA51" s="81"/>
      <c r="AB51" s="81"/>
      <c r="AC51" s="81" t="s">
        <v>154</v>
      </c>
      <c r="AD51" s="81"/>
      <c r="AE51" s="81" t="s">
        <v>155</v>
      </c>
      <c r="AF51" s="81"/>
      <c r="AG51" s="74"/>
      <c r="AH51" s="81" t="s">
        <v>154</v>
      </c>
      <c r="AI51" s="81"/>
      <c r="AJ51" s="81" t="s">
        <v>155</v>
      </c>
      <c r="AK51" s="81"/>
      <c r="AL51" s="86"/>
      <c r="AM51" s="161" t="s">
        <v>0</v>
      </c>
      <c r="AN51" s="161"/>
      <c r="AO51" s="165"/>
      <c r="AP51" s="165"/>
      <c r="AQ51" s="204" t="s">
        <v>137</v>
      </c>
      <c r="AR51" s="204"/>
      <c r="AS51" s="204"/>
      <c r="AT51" s="204"/>
      <c r="AU51" s="86"/>
      <c r="AV51" s="161" t="s">
        <v>102</v>
      </c>
      <c r="AW51" s="204"/>
      <c r="AX51" s="204"/>
      <c r="AY51" s="204"/>
      <c r="AZ51" s="86"/>
      <c r="BA51" s="81" t="s">
        <v>157</v>
      </c>
      <c r="BB51" s="81"/>
      <c r="BC51" s="81"/>
      <c r="BD51" s="81"/>
      <c r="BE51" s="242"/>
      <c r="BF51" s="255"/>
      <c r="BG51" s="255"/>
      <c r="BH51" s="255"/>
      <c r="BI51" s="255"/>
      <c r="BJ51" s="102"/>
    </row>
    <row r="52" spans="2:62" ht="20.25" customHeight="1">
      <c r="B52" s="14"/>
      <c r="C52" s="28"/>
      <c r="D52" s="28"/>
      <c r="E52" s="28"/>
      <c r="F52" s="28"/>
      <c r="G52" s="28"/>
      <c r="H52" s="28"/>
      <c r="I52" s="61"/>
      <c r="J52" s="74"/>
      <c r="K52" s="82" t="s">
        <v>21</v>
      </c>
      <c r="L52" s="82"/>
      <c r="M52" s="96">
        <f>SUMIFS($BB$17:$BB$46,$F$17:$F$46,"看護職員",$H$17:$H$46,"A")</f>
        <v>0</v>
      </c>
      <c r="N52" s="96"/>
      <c r="O52" s="96">
        <f>SUMIFS($BD$17:$BD$46,$F$17:$F$46,"看護職員",$H$17:$H$46,"A")</f>
        <v>0</v>
      </c>
      <c r="P52" s="96"/>
      <c r="Q52" s="108"/>
      <c r="R52" s="112">
        <v>0</v>
      </c>
      <c r="S52" s="112"/>
      <c r="T52" s="112">
        <v>0</v>
      </c>
      <c r="U52" s="112"/>
      <c r="V52" s="150"/>
      <c r="W52" s="162">
        <v>0</v>
      </c>
      <c r="X52" s="172"/>
      <c r="Y52" s="62"/>
      <c r="Z52" s="165"/>
      <c r="AA52" s="82" t="s">
        <v>21</v>
      </c>
      <c r="AB52" s="82"/>
      <c r="AC52" s="96">
        <f>SUMIFS($BB$17:$BB$46,$F$17:$F$46,"介護職員",$H$17:$H$46,"A")</f>
        <v>0</v>
      </c>
      <c r="AD52" s="96"/>
      <c r="AE52" s="96">
        <f>SUMIFS($BD$17:$BD$46,$F$17:$F$46,"介護職員",$H$17:$H$46,"A")</f>
        <v>0</v>
      </c>
      <c r="AF52" s="96"/>
      <c r="AG52" s="108"/>
      <c r="AH52" s="112">
        <v>0</v>
      </c>
      <c r="AI52" s="112"/>
      <c r="AJ52" s="112">
        <v>0</v>
      </c>
      <c r="AK52" s="112"/>
      <c r="AL52" s="150"/>
      <c r="AM52" s="162">
        <v>0</v>
      </c>
      <c r="AN52" s="172"/>
      <c r="AO52" s="165"/>
      <c r="AP52" s="165"/>
      <c r="AQ52" s="205">
        <f>U66</f>
        <v>0</v>
      </c>
      <c r="AR52" s="82"/>
      <c r="AS52" s="82"/>
      <c r="AT52" s="82"/>
      <c r="AU52" s="80" t="s">
        <v>142</v>
      </c>
      <c r="AV52" s="205">
        <f>AK66</f>
        <v>0</v>
      </c>
      <c r="AW52" s="82"/>
      <c r="AX52" s="82"/>
      <c r="AY52" s="82"/>
      <c r="AZ52" s="80" t="s">
        <v>164</v>
      </c>
      <c r="BA52" s="138">
        <f>ROUNDDOWN(AQ52+AV52,1)</f>
        <v>0</v>
      </c>
      <c r="BB52" s="138"/>
      <c r="BC52" s="138"/>
      <c r="BD52" s="138"/>
      <c r="BE52" s="242"/>
      <c r="BF52" s="256"/>
      <c r="BG52" s="256"/>
      <c r="BH52" s="256"/>
      <c r="BI52" s="256"/>
      <c r="BJ52" s="102"/>
    </row>
    <row r="53" spans="2:62" ht="20.25" customHeight="1">
      <c r="B53" s="14"/>
      <c r="C53" s="28"/>
      <c r="D53" s="28"/>
      <c r="E53" s="28"/>
      <c r="F53" s="28"/>
      <c r="G53" s="28"/>
      <c r="H53" s="28"/>
      <c r="I53" s="61"/>
      <c r="J53" s="74"/>
      <c r="K53" s="82" t="s">
        <v>4</v>
      </c>
      <c r="L53" s="82"/>
      <c r="M53" s="96">
        <f>SUMIFS($BB$17:$BB$46,$F$17:$F$46,"看護職員",$H$17:$H$46,"B")</f>
        <v>0</v>
      </c>
      <c r="N53" s="96"/>
      <c r="O53" s="96">
        <f>SUMIFS($BD$17:$BD$46,$F$17:$F$46,"看護職員",$H$17:$H$46,"B")</f>
        <v>0</v>
      </c>
      <c r="P53" s="96"/>
      <c r="Q53" s="108"/>
      <c r="R53" s="112">
        <v>0</v>
      </c>
      <c r="S53" s="112"/>
      <c r="T53" s="112">
        <v>0</v>
      </c>
      <c r="U53" s="112"/>
      <c r="V53" s="150"/>
      <c r="W53" s="162">
        <v>0</v>
      </c>
      <c r="X53" s="172"/>
      <c r="Y53" s="62"/>
      <c r="Z53" s="165"/>
      <c r="AA53" s="82" t="s">
        <v>4</v>
      </c>
      <c r="AB53" s="82"/>
      <c r="AC53" s="96">
        <f>SUMIFS($BB$17:$BB$46,$F$17:$F$46,"介護職員",$H$17:$H$46,"B")</f>
        <v>0</v>
      </c>
      <c r="AD53" s="96"/>
      <c r="AE53" s="96">
        <f>SUMIFS($BD$17:$BD$46,$F$17:$F$46,"介護職員",$H$17:$H$46,"B")</f>
        <v>0</v>
      </c>
      <c r="AF53" s="96"/>
      <c r="AG53" s="108"/>
      <c r="AH53" s="112">
        <v>0</v>
      </c>
      <c r="AI53" s="112"/>
      <c r="AJ53" s="112">
        <v>0</v>
      </c>
      <c r="AK53" s="112"/>
      <c r="AL53" s="150"/>
      <c r="AM53" s="162">
        <v>0</v>
      </c>
      <c r="AN53" s="172"/>
      <c r="AO53" s="165"/>
      <c r="AP53" s="165"/>
      <c r="AQ53" s="165"/>
      <c r="AR53" s="165"/>
      <c r="AS53" s="165"/>
      <c r="AT53" s="165"/>
      <c r="AU53" s="165"/>
      <c r="AV53" s="165"/>
      <c r="AW53" s="165"/>
      <c r="AX53" s="165"/>
      <c r="AY53" s="165"/>
      <c r="AZ53" s="165"/>
      <c r="BA53" s="165"/>
      <c r="BB53" s="165"/>
      <c r="BC53" s="165"/>
      <c r="BD53" s="243"/>
      <c r="BE53" s="242"/>
      <c r="BF53" s="102"/>
      <c r="BG53" s="102"/>
      <c r="BH53" s="102"/>
      <c r="BI53" s="102"/>
      <c r="BJ53" s="102"/>
    </row>
    <row r="54" spans="2:62" ht="20.25" customHeight="1">
      <c r="B54" s="14"/>
      <c r="C54" s="28"/>
      <c r="D54" s="28"/>
      <c r="E54" s="28"/>
      <c r="F54" s="28"/>
      <c r="G54" s="28"/>
      <c r="H54" s="28"/>
      <c r="I54" s="61"/>
      <c r="J54" s="74"/>
      <c r="K54" s="82" t="s">
        <v>23</v>
      </c>
      <c r="L54" s="82"/>
      <c r="M54" s="96">
        <f>SUMIFS($BB$17:$BB$46,$F$17:$F$46,"看護職員",$H$17:$H$46,"C")</f>
        <v>0</v>
      </c>
      <c r="N54" s="96"/>
      <c r="O54" s="96">
        <f>SUMIFS($BD$17:$BD$46,$F$17:$F$46,"看護職員",$H$17:$H$46,"C")</f>
        <v>0</v>
      </c>
      <c r="P54" s="96"/>
      <c r="Q54" s="108"/>
      <c r="R54" s="112">
        <v>0</v>
      </c>
      <c r="S54" s="112"/>
      <c r="T54" s="112">
        <v>0</v>
      </c>
      <c r="U54" s="112"/>
      <c r="V54" s="150"/>
      <c r="W54" s="163" t="s">
        <v>1</v>
      </c>
      <c r="X54" s="173"/>
      <c r="Y54" s="62"/>
      <c r="Z54" s="165"/>
      <c r="AA54" s="82" t="s">
        <v>23</v>
      </c>
      <c r="AB54" s="82"/>
      <c r="AC54" s="96">
        <f>SUMIFS($BB$17:$BB$46,$F$17:$F$46,"介護職員",$H$17:$H$46,"C")</f>
        <v>0</v>
      </c>
      <c r="AD54" s="96"/>
      <c r="AE54" s="96">
        <f>SUMIFS($BD$17:$BD$46,$F$17:$F$46,"介護職員",$H$17:$H$46,"C")</f>
        <v>0</v>
      </c>
      <c r="AF54" s="96"/>
      <c r="AG54" s="108"/>
      <c r="AH54" s="112">
        <v>0</v>
      </c>
      <c r="AI54" s="112"/>
      <c r="AJ54" s="112">
        <v>0</v>
      </c>
      <c r="AK54" s="112"/>
      <c r="AL54" s="150"/>
      <c r="AM54" s="163" t="s">
        <v>1</v>
      </c>
      <c r="AN54" s="173"/>
      <c r="AO54" s="165"/>
      <c r="AP54" s="165"/>
      <c r="AQ54" s="165"/>
      <c r="AR54" s="165"/>
      <c r="AS54" s="165"/>
      <c r="AT54" s="165"/>
      <c r="AU54" s="165"/>
      <c r="AV54" s="165"/>
      <c r="AW54" s="165"/>
      <c r="AX54" s="165"/>
      <c r="AY54" s="165"/>
      <c r="AZ54" s="165"/>
      <c r="BA54" s="165"/>
      <c r="BB54" s="165"/>
      <c r="BC54" s="165"/>
      <c r="BD54" s="243"/>
      <c r="BE54" s="242"/>
      <c r="BF54" s="102"/>
      <c r="BG54" s="102"/>
      <c r="BH54" s="102"/>
      <c r="BI54" s="102"/>
      <c r="BJ54" s="102"/>
    </row>
    <row r="55" spans="2:62" ht="20.25" customHeight="1">
      <c r="B55" s="14"/>
      <c r="C55" s="28"/>
      <c r="D55" s="28"/>
      <c r="E55" s="28"/>
      <c r="F55" s="28"/>
      <c r="G55" s="28"/>
      <c r="H55" s="28"/>
      <c r="I55" s="61"/>
      <c r="J55" s="74"/>
      <c r="K55" s="82" t="s">
        <v>24</v>
      </c>
      <c r="L55" s="82"/>
      <c r="M55" s="96">
        <f>SUMIFS($BB$17:$BB$46,$F$17:$F$46,"看護職員",$H$17:$H$46,"D")</f>
        <v>0</v>
      </c>
      <c r="N55" s="96"/>
      <c r="O55" s="96">
        <f>SUMIFS($BD$17:$BD$46,$F$17:$F$46,"看護職員",$H$17:$H$46,"D")</f>
        <v>0</v>
      </c>
      <c r="P55" s="96"/>
      <c r="Q55" s="108"/>
      <c r="R55" s="112">
        <v>0</v>
      </c>
      <c r="S55" s="112"/>
      <c r="T55" s="112">
        <v>0</v>
      </c>
      <c r="U55" s="112"/>
      <c r="V55" s="150"/>
      <c r="W55" s="163" t="s">
        <v>1</v>
      </c>
      <c r="X55" s="173"/>
      <c r="Y55" s="62"/>
      <c r="Z55" s="165"/>
      <c r="AA55" s="82" t="s">
        <v>24</v>
      </c>
      <c r="AB55" s="82"/>
      <c r="AC55" s="96">
        <f>SUMIFS($BB$17:$BB$46,$F$17:$F$46,"介護職員",$H$17:$H$46,"D")</f>
        <v>0</v>
      </c>
      <c r="AD55" s="96"/>
      <c r="AE55" s="96">
        <f>SUMIFS($BD$17:$BD$46,$F$17:$F$46,"介護職員",$H$17:$H$46,"D")</f>
        <v>0</v>
      </c>
      <c r="AF55" s="96"/>
      <c r="AG55" s="108"/>
      <c r="AH55" s="112">
        <v>0</v>
      </c>
      <c r="AI55" s="112"/>
      <c r="AJ55" s="112">
        <v>0</v>
      </c>
      <c r="AK55" s="112"/>
      <c r="AL55" s="150"/>
      <c r="AM55" s="163" t="s">
        <v>1</v>
      </c>
      <c r="AN55" s="173"/>
      <c r="AO55" s="165"/>
      <c r="AP55" s="165"/>
      <c r="AQ55" s="74" t="s">
        <v>169</v>
      </c>
      <c r="AR55" s="74"/>
      <c r="AS55" s="74"/>
      <c r="AT55" s="74"/>
      <c r="AU55" s="74"/>
      <c r="AV55" s="74"/>
      <c r="AW55" s="165"/>
      <c r="AX55" s="165"/>
      <c r="AY55" s="165"/>
      <c r="AZ55" s="165"/>
      <c r="BA55" s="165"/>
      <c r="BB55" s="165"/>
      <c r="BC55" s="165"/>
      <c r="BD55" s="243"/>
      <c r="BE55" s="242"/>
      <c r="BF55" s="102"/>
      <c r="BG55" s="102"/>
      <c r="BH55" s="102"/>
      <c r="BI55" s="102"/>
      <c r="BJ55" s="102"/>
    </row>
    <row r="56" spans="2:62" ht="20.25" customHeight="1">
      <c r="B56" s="14"/>
      <c r="C56" s="28"/>
      <c r="D56" s="28"/>
      <c r="E56" s="28"/>
      <c r="F56" s="28"/>
      <c r="G56" s="28"/>
      <c r="H56" s="28"/>
      <c r="I56" s="61"/>
      <c r="J56" s="74"/>
      <c r="K56" s="82" t="s">
        <v>157</v>
      </c>
      <c r="L56" s="82"/>
      <c r="M56" s="96">
        <f>SUM(M52:N55)</f>
        <v>0</v>
      </c>
      <c r="N56" s="96"/>
      <c r="O56" s="96">
        <f>SUM(O52:P55)</f>
        <v>0</v>
      </c>
      <c r="P56" s="96"/>
      <c r="Q56" s="108"/>
      <c r="R56" s="96">
        <f>SUM(R52:S55)</f>
        <v>0</v>
      </c>
      <c r="S56" s="96"/>
      <c r="T56" s="96">
        <f>SUM(T52:U55)</f>
        <v>0</v>
      </c>
      <c r="U56" s="96"/>
      <c r="V56" s="150"/>
      <c r="W56" s="164">
        <f>SUM(W52:X53)</f>
        <v>0</v>
      </c>
      <c r="X56" s="174"/>
      <c r="Y56" s="62"/>
      <c r="Z56" s="165"/>
      <c r="AA56" s="82" t="s">
        <v>157</v>
      </c>
      <c r="AB56" s="82"/>
      <c r="AC56" s="96">
        <f>SUM(AC52:AD55)</f>
        <v>0</v>
      </c>
      <c r="AD56" s="96"/>
      <c r="AE56" s="96">
        <f>SUM(AE52:AF55)</f>
        <v>0</v>
      </c>
      <c r="AF56" s="96"/>
      <c r="AG56" s="108"/>
      <c r="AH56" s="96">
        <f>SUM(AH52:AI55)</f>
        <v>0</v>
      </c>
      <c r="AI56" s="96"/>
      <c r="AJ56" s="96">
        <f>SUM(AJ52:AK55)</f>
        <v>0</v>
      </c>
      <c r="AK56" s="96"/>
      <c r="AL56" s="150"/>
      <c r="AM56" s="164">
        <f>SUM(AM52:AN53)</f>
        <v>0</v>
      </c>
      <c r="AN56" s="174"/>
      <c r="AO56" s="165"/>
      <c r="AP56" s="165"/>
      <c r="AQ56" s="82" t="s">
        <v>20</v>
      </c>
      <c r="AR56" s="82"/>
      <c r="AS56" s="82" t="s">
        <v>18</v>
      </c>
      <c r="AT56" s="82"/>
      <c r="AU56" s="82"/>
      <c r="AV56" s="82"/>
      <c r="AW56" s="165"/>
      <c r="AX56" s="165"/>
      <c r="AY56" s="165"/>
      <c r="AZ56" s="165"/>
      <c r="BA56" s="165"/>
      <c r="BB56" s="165"/>
      <c r="BC56" s="165"/>
      <c r="BD56" s="243"/>
      <c r="BE56" s="242"/>
      <c r="BF56" s="102"/>
      <c r="BG56" s="102"/>
      <c r="BH56" s="102"/>
      <c r="BI56" s="102"/>
      <c r="BJ56" s="102"/>
    </row>
    <row r="57" spans="2:62" ht="20.25" customHeight="1">
      <c r="B57" s="14"/>
      <c r="C57" s="28"/>
      <c r="D57" s="28"/>
      <c r="E57" s="28"/>
      <c r="F57" s="28"/>
      <c r="G57" s="28"/>
      <c r="H57" s="28"/>
      <c r="I57" s="61"/>
      <c r="J57" s="61"/>
      <c r="K57" s="83"/>
      <c r="L57" s="83"/>
      <c r="M57" s="83"/>
      <c r="N57" s="83"/>
      <c r="O57" s="103"/>
      <c r="P57" s="103"/>
      <c r="Q57" s="103"/>
      <c r="R57" s="113"/>
      <c r="S57" s="113"/>
      <c r="T57" s="113"/>
      <c r="U57" s="113"/>
      <c r="V57" s="151"/>
      <c r="W57" s="165"/>
      <c r="X57" s="165"/>
      <c r="Y57" s="165"/>
      <c r="Z57" s="165"/>
      <c r="AA57" s="83"/>
      <c r="AB57" s="83"/>
      <c r="AC57" s="83"/>
      <c r="AD57" s="83"/>
      <c r="AE57" s="103"/>
      <c r="AF57" s="103"/>
      <c r="AG57" s="103"/>
      <c r="AH57" s="113"/>
      <c r="AI57" s="113"/>
      <c r="AJ57" s="113"/>
      <c r="AK57" s="113"/>
      <c r="AL57" s="151"/>
      <c r="AM57" s="165"/>
      <c r="AN57" s="165"/>
      <c r="AO57" s="165"/>
      <c r="AP57" s="165"/>
      <c r="AQ57" s="82" t="s">
        <v>21</v>
      </c>
      <c r="AR57" s="82"/>
      <c r="AS57" s="82" t="s">
        <v>124</v>
      </c>
      <c r="AT57" s="82"/>
      <c r="AU57" s="82"/>
      <c r="AV57" s="82"/>
      <c r="AW57" s="165"/>
      <c r="AX57" s="165"/>
      <c r="AY57" s="165"/>
      <c r="AZ57" s="165"/>
      <c r="BA57" s="165"/>
      <c r="BB57" s="165"/>
      <c r="BC57" s="165"/>
      <c r="BD57" s="243"/>
      <c r="BE57" s="242"/>
      <c r="BF57" s="102"/>
      <c r="BG57" s="102"/>
      <c r="BH57" s="102"/>
      <c r="BI57" s="102"/>
      <c r="BJ57" s="102"/>
    </row>
    <row r="58" spans="2:62" ht="20.25" customHeight="1">
      <c r="B58" s="14"/>
      <c r="C58" s="28"/>
      <c r="D58" s="28"/>
      <c r="E58" s="28"/>
      <c r="F58" s="28"/>
      <c r="G58" s="28"/>
      <c r="H58" s="28"/>
      <c r="I58" s="61"/>
      <c r="J58" s="61"/>
      <c r="K58" s="84" t="s">
        <v>160</v>
      </c>
      <c r="L58" s="74"/>
      <c r="M58" s="74"/>
      <c r="N58" s="74"/>
      <c r="O58" s="74"/>
      <c r="P58" s="74"/>
      <c r="Q58" s="109" t="s">
        <v>217</v>
      </c>
      <c r="R58" s="114" t="s">
        <v>218</v>
      </c>
      <c r="S58" s="118"/>
      <c r="T58" s="129"/>
      <c r="U58" s="129"/>
      <c r="V58" s="74"/>
      <c r="W58" s="74"/>
      <c r="X58" s="74"/>
      <c r="Y58" s="165"/>
      <c r="Z58" s="165"/>
      <c r="AA58" s="84" t="s">
        <v>160</v>
      </c>
      <c r="AB58" s="74"/>
      <c r="AC58" s="74"/>
      <c r="AD58" s="74"/>
      <c r="AE58" s="74"/>
      <c r="AF58" s="74"/>
      <c r="AG58" s="109" t="s">
        <v>217</v>
      </c>
      <c r="AH58" s="198" t="str">
        <f>R58</f>
        <v>週</v>
      </c>
      <c r="AI58" s="199"/>
      <c r="AJ58" s="129"/>
      <c r="AK58" s="129"/>
      <c r="AL58" s="74"/>
      <c r="AM58" s="74"/>
      <c r="AN58" s="74"/>
      <c r="AO58" s="165"/>
      <c r="AP58" s="165"/>
      <c r="AQ58" s="82" t="s">
        <v>4</v>
      </c>
      <c r="AR58" s="82"/>
      <c r="AS58" s="82" t="s">
        <v>125</v>
      </c>
      <c r="AT58" s="82"/>
      <c r="AU58" s="82"/>
      <c r="AV58" s="82"/>
      <c r="AW58" s="165"/>
      <c r="AX58" s="165"/>
      <c r="AY58" s="165"/>
      <c r="AZ58" s="165"/>
      <c r="BA58" s="165"/>
      <c r="BB58" s="165"/>
      <c r="BC58" s="165"/>
      <c r="BD58" s="243"/>
      <c r="BE58" s="242"/>
      <c r="BF58" s="102"/>
      <c r="BG58" s="102"/>
      <c r="BH58" s="102"/>
      <c r="BI58" s="102"/>
      <c r="BJ58" s="102"/>
    </row>
    <row r="59" spans="2:62" ht="20.25" customHeight="1">
      <c r="B59" s="14"/>
      <c r="C59" s="28"/>
      <c r="D59" s="28"/>
      <c r="E59" s="28"/>
      <c r="F59" s="28"/>
      <c r="G59" s="28"/>
      <c r="H59" s="28"/>
      <c r="I59" s="61"/>
      <c r="J59" s="61"/>
      <c r="K59" s="74" t="s">
        <v>134</v>
      </c>
      <c r="L59" s="74"/>
      <c r="M59" s="74"/>
      <c r="N59" s="74"/>
      <c r="O59" s="74"/>
      <c r="P59" s="74" t="s">
        <v>161</v>
      </c>
      <c r="Q59" s="74"/>
      <c r="R59" s="74"/>
      <c r="S59" s="74"/>
      <c r="T59" s="84"/>
      <c r="U59" s="74"/>
      <c r="V59" s="74"/>
      <c r="W59" s="74"/>
      <c r="X59" s="74"/>
      <c r="Y59" s="165"/>
      <c r="Z59" s="165"/>
      <c r="AA59" s="74" t="s">
        <v>134</v>
      </c>
      <c r="AB59" s="74"/>
      <c r="AC59" s="74"/>
      <c r="AD59" s="74"/>
      <c r="AE59" s="74"/>
      <c r="AF59" s="74" t="s">
        <v>161</v>
      </c>
      <c r="AG59" s="74"/>
      <c r="AH59" s="74"/>
      <c r="AI59" s="74"/>
      <c r="AJ59" s="84"/>
      <c r="AK59" s="74"/>
      <c r="AL59" s="74"/>
      <c r="AM59" s="74"/>
      <c r="AN59" s="74"/>
      <c r="AO59" s="165"/>
      <c r="AP59" s="165"/>
      <c r="AQ59" s="82" t="s">
        <v>23</v>
      </c>
      <c r="AR59" s="82"/>
      <c r="AS59" s="82" t="s">
        <v>127</v>
      </c>
      <c r="AT59" s="82"/>
      <c r="AU59" s="82"/>
      <c r="AV59" s="82"/>
      <c r="AW59" s="165"/>
      <c r="AX59" s="165"/>
      <c r="AY59" s="165"/>
      <c r="AZ59" s="165"/>
      <c r="BA59" s="165"/>
      <c r="BB59" s="165"/>
      <c r="BC59" s="165"/>
      <c r="BD59" s="243"/>
      <c r="BE59" s="242"/>
      <c r="BF59" s="102"/>
      <c r="BG59" s="102"/>
      <c r="BH59" s="102"/>
      <c r="BI59" s="102"/>
      <c r="BJ59" s="102"/>
    </row>
    <row r="60" spans="2:62" ht="20.25" customHeight="1">
      <c r="B60" s="14"/>
      <c r="C60" s="28"/>
      <c r="D60" s="28"/>
      <c r="E60" s="28"/>
      <c r="F60" s="28"/>
      <c r="G60" s="28"/>
      <c r="H60" s="28"/>
      <c r="I60" s="61"/>
      <c r="J60" s="61"/>
      <c r="K60" s="74" t="str">
        <f>IF($R$58="週","対象時間数（週平均）","対象時間数（当月合計）")</f>
        <v>対象時間数（週平均）</v>
      </c>
      <c r="L60" s="74"/>
      <c r="M60" s="74"/>
      <c r="N60" s="74"/>
      <c r="O60" s="74"/>
      <c r="P60" s="74" t="str">
        <f>IF($R$58="週","週に勤務すべき時間数","当月に勤務すべき時間数")</f>
        <v>週に勤務すべき時間数</v>
      </c>
      <c r="Q60" s="74"/>
      <c r="R60" s="74"/>
      <c r="S60" s="74"/>
      <c r="T60" s="84"/>
      <c r="U60" s="74" t="s">
        <v>162</v>
      </c>
      <c r="V60" s="74"/>
      <c r="W60" s="74"/>
      <c r="X60" s="74"/>
      <c r="Y60" s="165"/>
      <c r="Z60" s="165"/>
      <c r="AA60" s="74" t="str">
        <f>IF(AH58="週","対象時間数（週平均）","対象時間数（当月合計）")</f>
        <v>対象時間数（週平均）</v>
      </c>
      <c r="AB60" s="74"/>
      <c r="AC60" s="74"/>
      <c r="AD60" s="74"/>
      <c r="AE60" s="74"/>
      <c r="AF60" s="74" t="str">
        <f>IF($AH$58="週","週に勤務すべき時間数","当月に勤務すべき時間数")</f>
        <v>週に勤務すべき時間数</v>
      </c>
      <c r="AG60" s="74"/>
      <c r="AH60" s="74"/>
      <c r="AI60" s="74"/>
      <c r="AJ60" s="84"/>
      <c r="AK60" s="74" t="s">
        <v>162</v>
      </c>
      <c r="AL60" s="74"/>
      <c r="AM60" s="74"/>
      <c r="AN60" s="74"/>
      <c r="AO60" s="165"/>
      <c r="AP60" s="165"/>
      <c r="AQ60" s="82" t="s">
        <v>24</v>
      </c>
      <c r="AR60" s="82"/>
      <c r="AS60" s="82" t="s">
        <v>170</v>
      </c>
      <c r="AT60" s="82"/>
      <c r="AU60" s="82"/>
      <c r="AV60" s="82"/>
      <c r="AW60" s="165"/>
      <c r="AX60" s="165"/>
      <c r="AY60" s="165"/>
      <c r="AZ60" s="165"/>
      <c r="BA60" s="165"/>
      <c r="BB60" s="165"/>
      <c r="BC60" s="165"/>
      <c r="BD60" s="243"/>
      <c r="BE60" s="242"/>
      <c r="BF60" s="102"/>
      <c r="BG60" s="102"/>
      <c r="BH60" s="102"/>
      <c r="BI60" s="102"/>
      <c r="BJ60" s="102"/>
    </row>
    <row r="61" spans="2:62" ht="20.25" customHeight="1">
      <c r="I61" s="62"/>
      <c r="J61" s="62"/>
      <c r="K61" s="85">
        <f>IF($R$58="週",T56,R56)</f>
        <v>0</v>
      </c>
      <c r="L61" s="85"/>
      <c r="M61" s="85"/>
      <c r="N61" s="85"/>
      <c r="O61" s="80" t="s">
        <v>163</v>
      </c>
      <c r="P61" s="82">
        <f>IF($R$58="週",$BA$6,$BE$6)</f>
        <v>40</v>
      </c>
      <c r="Q61" s="82"/>
      <c r="R61" s="82"/>
      <c r="S61" s="82"/>
      <c r="T61" s="80" t="s">
        <v>164</v>
      </c>
      <c r="U61" s="107">
        <f>ROUNDDOWN(K61/P61,1)</f>
        <v>0</v>
      </c>
      <c r="V61" s="107"/>
      <c r="W61" s="107"/>
      <c r="X61" s="107"/>
      <c r="Y61" s="62"/>
      <c r="Z61" s="62"/>
      <c r="AA61" s="85">
        <f>IF($AH$58="週",AJ56,AH56)</f>
        <v>0</v>
      </c>
      <c r="AB61" s="85"/>
      <c r="AC61" s="85"/>
      <c r="AD61" s="85"/>
      <c r="AE61" s="80" t="s">
        <v>163</v>
      </c>
      <c r="AF61" s="82">
        <f>IF($AH$58="週",$BA$6,$BE$6)</f>
        <v>40</v>
      </c>
      <c r="AG61" s="82"/>
      <c r="AH61" s="82"/>
      <c r="AI61" s="82"/>
      <c r="AJ61" s="80" t="s">
        <v>164</v>
      </c>
      <c r="AK61" s="107">
        <f>ROUNDDOWN(AA61/AF61,1)</f>
        <v>0</v>
      </c>
      <c r="AL61" s="107"/>
      <c r="AM61" s="107"/>
      <c r="AN61" s="107"/>
      <c r="AO61" s="62"/>
      <c r="AP61" s="62"/>
      <c r="AQ61" s="62"/>
      <c r="AR61" s="62"/>
      <c r="AS61" s="62"/>
      <c r="AT61" s="62"/>
      <c r="AU61" s="62"/>
      <c r="AV61" s="62"/>
      <c r="AW61" s="62"/>
      <c r="AX61" s="62"/>
      <c r="AY61" s="62"/>
      <c r="AZ61" s="62"/>
      <c r="BA61" s="62"/>
      <c r="BB61" s="62"/>
      <c r="BC61" s="62"/>
      <c r="BD61" s="62"/>
    </row>
    <row r="62" spans="2:62" ht="20.25" customHeight="1">
      <c r="I62" s="62"/>
      <c r="J62" s="62"/>
      <c r="K62" s="74"/>
      <c r="L62" s="74"/>
      <c r="M62" s="74"/>
      <c r="N62" s="74"/>
      <c r="O62" s="74"/>
      <c r="P62" s="74"/>
      <c r="Q62" s="74"/>
      <c r="R62" s="74"/>
      <c r="S62" s="74"/>
      <c r="T62" s="84"/>
      <c r="U62" s="74" t="s">
        <v>29</v>
      </c>
      <c r="V62" s="74"/>
      <c r="W62" s="74"/>
      <c r="X62" s="74"/>
      <c r="Y62" s="62"/>
      <c r="Z62" s="62"/>
      <c r="AA62" s="74"/>
      <c r="AB62" s="74"/>
      <c r="AC62" s="74"/>
      <c r="AD62" s="74"/>
      <c r="AE62" s="74"/>
      <c r="AF62" s="74"/>
      <c r="AG62" s="74"/>
      <c r="AH62" s="74"/>
      <c r="AI62" s="74"/>
      <c r="AJ62" s="84"/>
      <c r="AK62" s="74" t="s">
        <v>29</v>
      </c>
      <c r="AL62" s="74"/>
      <c r="AM62" s="74"/>
      <c r="AN62" s="74"/>
      <c r="AO62" s="62"/>
      <c r="AP62" s="62"/>
      <c r="AQ62" s="62"/>
      <c r="AR62" s="62"/>
      <c r="AS62" s="62"/>
      <c r="AT62" s="62"/>
      <c r="AU62" s="62"/>
      <c r="AV62" s="62"/>
      <c r="AW62" s="62"/>
      <c r="AX62" s="62"/>
      <c r="AY62" s="62"/>
      <c r="AZ62" s="62"/>
      <c r="BA62" s="62"/>
      <c r="BB62" s="62"/>
      <c r="BC62" s="62"/>
      <c r="BD62" s="62"/>
    </row>
    <row r="63" spans="2:62" ht="20.25" customHeight="1">
      <c r="I63" s="62"/>
      <c r="J63" s="62"/>
      <c r="K63" s="74" t="s">
        <v>194</v>
      </c>
      <c r="L63" s="74"/>
      <c r="M63" s="74"/>
      <c r="N63" s="74"/>
      <c r="O63" s="74"/>
      <c r="P63" s="74"/>
      <c r="Q63" s="74"/>
      <c r="R63" s="74"/>
      <c r="S63" s="74"/>
      <c r="T63" s="84"/>
      <c r="U63" s="74"/>
      <c r="V63" s="74"/>
      <c r="W63" s="74"/>
      <c r="X63" s="74"/>
      <c r="Y63" s="62"/>
      <c r="Z63" s="62"/>
      <c r="AA63" s="74" t="s">
        <v>195</v>
      </c>
      <c r="AB63" s="74"/>
      <c r="AC63" s="74"/>
      <c r="AD63" s="74"/>
      <c r="AE63" s="74"/>
      <c r="AF63" s="74"/>
      <c r="AG63" s="74"/>
      <c r="AH63" s="74"/>
      <c r="AI63" s="74"/>
      <c r="AJ63" s="84"/>
      <c r="AK63" s="74"/>
      <c r="AL63" s="74"/>
      <c r="AM63" s="74"/>
      <c r="AN63" s="74"/>
      <c r="AO63" s="62"/>
      <c r="AP63" s="62"/>
      <c r="AQ63" s="62"/>
      <c r="AR63" s="62"/>
      <c r="AS63" s="62"/>
      <c r="AT63" s="62"/>
      <c r="AU63" s="62"/>
      <c r="AV63" s="62"/>
      <c r="AW63" s="62"/>
      <c r="AX63" s="62"/>
      <c r="AY63" s="62"/>
      <c r="AZ63" s="62"/>
      <c r="BA63" s="62"/>
      <c r="BB63" s="62"/>
      <c r="BC63" s="62"/>
      <c r="BD63" s="62"/>
    </row>
    <row r="64" spans="2:62" ht="20.25" customHeight="1">
      <c r="I64" s="62"/>
      <c r="J64" s="62"/>
      <c r="K64" s="74" t="s">
        <v>152</v>
      </c>
      <c r="L64" s="74"/>
      <c r="M64" s="74"/>
      <c r="N64" s="74"/>
      <c r="O64" s="74"/>
      <c r="P64" s="74"/>
      <c r="Q64" s="74"/>
      <c r="R64" s="74"/>
      <c r="S64" s="74"/>
      <c r="T64" s="84"/>
      <c r="U64" s="80"/>
      <c r="V64" s="80"/>
      <c r="W64" s="80"/>
      <c r="X64" s="80"/>
      <c r="Y64" s="62"/>
      <c r="Z64" s="62"/>
      <c r="AA64" s="74" t="s">
        <v>152</v>
      </c>
      <c r="AB64" s="74"/>
      <c r="AC64" s="74"/>
      <c r="AD64" s="74"/>
      <c r="AE64" s="74"/>
      <c r="AF64" s="74"/>
      <c r="AG64" s="74"/>
      <c r="AH64" s="74"/>
      <c r="AI64" s="74"/>
      <c r="AJ64" s="84"/>
      <c r="AK64" s="80"/>
      <c r="AL64" s="80"/>
      <c r="AM64" s="80"/>
      <c r="AN64" s="80"/>
      <c r="AO64" s="62"/>
      <c r="AP64" s="62"/>
      <c r="AQ64" s="62"/>
      <c r="AR64" s="62"/>
      <c r="AS64" s="62"/>
      <c r="AT64" s="62"/>
      <c r="AU64" s="62"/>
      <c r="AV64" s="62"/>
      <c r="AW64" s="62"/>
      <c r="AX64" s="62"/>
      <c r="AY64" s="62"/>
      <c r="AZ64" s="62"/>
      <c r="BA64" s="62"/>
      <c r="BB64" s="62"/>
      <c r="BC64" s="62"/>
      <c r="BD64" s="62"/>
    </row>
    <row r="65" spans="9:56" ht="20.25" customHeight="1">
      <c r="I65" s="62"/>
      <c r="J65" s="62"/>
      <c r="K65" s="86" t="s">
        <v>101</v>
      </c>
      <c r="L65" s="86"/>
      <c r="M65" s="86"/>
      <c r="N65" s="86"/>
      <c r="O65" s="86"/>
      <c r="P65" s="74" t="s">
        <v>165</v>
      </c>
      <c r="Q65" s="86"/>
      <c r="R65" s="86"/>
      <c r="S65" s="86"/>
      <c r="T65" s="86"/>
      <c r="U65" s="81" t="s">
        <v>157</v>
      </c>
      <c r="V65" s="81"/>
      <c r="W65" s="81"/>
      <c r="X65" s="81"/>
      <c r="Y65" s="62"/>
      <c r="Z65" s="62"/>
      <c r="AA65" s="86" t="s">
        <v>101</v>
      </c>
      <c r="AB65" s="86"/>
      <c r="AC65" s="86"/>
      <c r="AD65" s="86"/>
      <c r="AE65" s="86"/>
      <c r="AF65" s="74" t="s">
        <v>165</v>
      </c>
      <c r="AG65" s="86"/>
      <c r="AH65" s="86"/>
      <c r="AI65" s="86"/>
      <c r="AJ65" s="86"/>
      <c r="AK65" s="81" t="s">
        <v>157</v>
      </c>
      <c r="AL65" s="81"/>
      <c r="AM65" s="81"/>
      <c r="AN65" s="81"/>
      <c r="AO65" s="62"/>
      <c r="AP65" s="62"/>
      <c r="AQ65" s="62"/>
      <c r="AR65" s="62"/>
      <c r="AS65" s="62"/>
      <c r="AT65" s="62"/>
      <c r="AU65" s="62"/>
      <c r="AV65" s="62"/>
      <c r="AW65" s="62"/>
      <c r="AX65" s="62"/>
      <c r="AY65" s="62"/>
      <c r="AZ65" s="62"/>
      <c r="BA65" s="62"/>
      <c r="BB65" s="62"/>
      <c r="BC65" s="62"/>
      <c r="BD65" s="62"/>
    </row>
    <row r="66" spans="9:56" ht="20.25" customHeight="1">
      <c r="I66" s="62"/>
      <c r="J66" s="62"/>
      <c r="K66" s="82">
        <f>W56</f>
        <v>0</v>
      </c>
      <c r="L66" s="82"/>
      <c r="M66" s="82"/>
      <c r="N66" s="82"/>
      <c r="O66" s="80" t="s">
        <v>142</v>
      </c>
      <c r="P66" s="107">
        <f>U61</f>
        <v>0</v>
      </c>
      <c r="Q66" s="107"/>
      <c r="R66" s="107"/>
      <c r="S66" s="107"/>
      <c r="T66" s="80" t="s">
        <v>164</v>
      </c>
      <c r="U66" s="138">
        <f>ROUNDDOWN(K66+P66,1)</f>
        <v>0</v>
      </c>
      <c r="V66" s="138"/>
      <c r="W66" s="138"/>
      <c r="X66" s="138"/>
      <c r="Y66" s="175"/>
      <c r="Z66" s="175"/>
      <c r="AA66" s="176">
        <f>AM56</f>
        <v>0</v>
      </c>
      <c r="AB66" s="176"/>
      <c r="AC66" s="176"/>
      <c r="AD66" s="176"/>
      <c r="AE66" s="151" t="s">
        <v>142</v>
      </c>
      <c r="AF66" s="196">
        <f>AK61</f>
        <v>0</v>
      </c>
      <c r="AG66" s="196"/>
      <c r="AH66" s="196"/>
      <c r="AI66" s="196"/>
      <c r="AJ66" s="151" t="s">
        <v>164</v>
      </c>
      <c r="AK66" s="138">
        <f>ROUNDDOWN(AA66+AF66,1)</f>
        <v>0</v>
      </c>
      <c r="AL66" s="138"/>
      <c r="AM66" s="138"/>
      <c r="AN66" s="138"/>
      <c r="AO66" s="62"/>
      <c r="AP66" s="62"/>
      <c r="AQ66" s="62"/>
      <c r="AR66" s="62"/>
      <c r="AS66" s="62"/>
      <c r="AT66" s="62"/>
      <c r="AU66" s="62"/>
      <c r="AV66" s="62"/>
      <c r="AW66" s="62"/>
      <c r="AX66" s="62"/>
      <c r="AY66" s="62"/>
      <c r="AZ66" s="62"/>
      <c r="BA66" s="62"/>
      <c r="BB66" s="62"/>
      <c r="BC66" s="62"/>
      <c r="BD66" s="62"/>
    </row>
    <row r="67" spans="9:56" ht="20.25" customHeight="1"/>
    <row r="68" spans="9:56" ht="20.25" customHeight="1"/>
    <row r="69" spans="9:56" ht="20.25" customHeight="1"/>
    <row r="70" spans="9:56" ht="20.25" customHeight="1"/>
    <row r="71" spans="9:56" ht="20.25" customHeight="1"/>
    <row r="72" spans="9:56" ht="20.25" customHeight="1"/>
    <row r="73" spans="9:56" ht="20.25" customHeight="1"/>
    <row r="74" spans="9:56" ht="20.25" customHeight="1"/>
    <row r="75" spans="9:56" ht="20.25" customHeight="1"/>
    <row r="76" spans="9:56" ht="20.25" customHeight="1"/>
    <row r="77" spans="9:56" ht="20.25" customHeight="1"/>
    <row r="78" spans="9:56" ht="20.25" customHeight="1"/>
    <row r="79" spans="9:56" ht="20.25" customHeight="1"/>
    <row r="80" spans="9:56" ht="20.25" customHeight="1"/>
    <row r="81" ht="20.25" customHeight="1"/>
    <row r="82" ht="20.25" customHeight="1"/>
    <row r="83" ht="20.25" customHeight="1"/>
    <row r="84" ht="20.25" customHeight="1"/>
    <row r="85" ht="20.25" customHeight="1"/>
    <row r="86" ht="20.25" customHeight="1"/>
    <row r="113" spans="1:59">
      <c r="A113" s="1"/>
      <c r="B113" s="1"/>
      <c r="C113" s="29"/>
      <c r="D113" s="29"/>
      <c r="E113" s="29"/>
      <c r="F113" s="29"/>
      <c r="G113" s="29"/>
      <c r="H113" s="29"/>
      <c r="I113" s="29"/>
      <c r="J113" s="29"/>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row>
    <row r="114" spans="1:59">
      <c r="A114" s="1"/>
      <c r="B114" s="1"/>
      <c r="C114" s="29"/>
      <c r="D114" s="29"/>
      <c r="E114" s="29"/>
      <c r="F114" s="29"/>
      <c r="G114" s="29"/>
      <c r="H114" s="29"/>
      <c r="I114" s="29"/>
      <c r="J114" s="29"/>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row>
    <row r="115" spans="1:59">
      <c r="A115" s="1"/>
      <c r="B115" s="1"/>
      <c r="C115" s="30"/>
      <c r="D115" s="30"/>
      <c r="E115" s="30"/>
      <c r="F115" s="30"/>
      <c r="G115" s="30"/>
      <c r="H115" s="30"/>
      <c r="I115" s="30"/>
      <c r="J115" s="30"/>
      <c r="K115" s="29"/>
      <c r="L115" s="29"/>
      <c r="M115" s="1"/>
      <c r="N115" s="1"/>
      <c r="O115" s="1"/>
      <c r="P115" s="1"/>
      <c r="Q115" s="1"/>
      <c r="R115" s="1"/>
    </row>
    <row r="116" spans="1:59">
      <c r="A116" s="1"/>
      <c r="B116" s="1"/>
      <c r="C116" s="30"/>
      <c r="D116" s="30"/>
      <c r="E116" s="30"/>
      <c r="F116" s="30"/>
      <c r="G116" s="30"/>
      <c r="H116" s="30"/>
      <c r="I116" s="30"/>
      <c r="J116" s="30"/>
      <c r="K116" s="29"/>
      <c r="L116" s="29"/>
      <c r="M116" s="1"/>
      <c r="N116" s="1"/>
      <c r="O116" s="1"/>
      <c r="P116" s="1"/>
      <c r="Q116" s="1"/>
      <c r="R116" s="1"/>
    </row>
    <row r="117" spans="1:59">
      <c r="C117" s="29"/>
      <c r="D117" s="29"/>
      <c r="E117" s="29"/>
      <c r="F117" s="29"/>
      <c r="G117" s="29"/>
      <c r="H117" s="29"/>
      <c r="I117" s="29"/>
      <c r="J117" s="29"/>
    </row>
    <row r="118" spans="1:59">
      <c r="C118" s="29"/>
      <c r="D118" s="29"/>
      <c r="E118" s="29"/>
      <c r="F118" s="29"/>
      <c r="G118" s="29"/>
      <c r="H118" s="29"/>
      <c r="I118" s="29"/>
      <c r="J118" s="29"/>
    </row>
    <row r="119" spans="1:59">
      <c r="C119" s="29"/>
      <c r="D119" s="29"/>
      <c r="E119" s="29"/>
      <c r="F119" s="29"/>
      <c r="G119" s="29"/>
      <c r="H119" s="29"/>
      <c r="I119" s="29"/>
      <c r="J119" s="29"/>
    </row>
    <row r="120" spans="1:59">
      <c r="C120" s="29"/>
      <c r="D120" s="29"/>
      <c r="E120" s="29"/>
      <c r="F120" s="29"/>
      <c r="G120" s="29"/>
      <c r="H120" s="29"/>
      <c r="I120" s="29"/>
      <c r="J120" s="29"/>
    </row>
  </sheetData>
  <mergeCells count="28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F49:BI49"/>
    <mergeCell ref="M50:P50"/>
    <mergeCell ref="R50:U50"/>
    <mergeCell ref="AC50:AF50"/>
    <mergeCell ref="AH50:AK50"/>
    <mergeCell ref="BF50:BI50"/>
    <mergeCell ref="M51:N51"/>
    <mergeCell ref="O51:P51"/>
    <mergeCell ref="R51:S51"/>
    <mergeCell ref="T51:U51"/>
    <mergeCell ref="AC51:AD51"/>
    <mergeCell ref="AE51:AF51"/>
    <mergeCell ref="AH51:AI51"/>
    <mergeCell ref="AJ51:AK51"/>
    <mergeCell ref="BA51:BD51"/>
    <mergeCell ref="BF51:BI51"/>
    <mergeCell ref="K52:L52"/>
    <mergeCell ref="M52:N52"/>
    <mergeCell ref="O52:P52"/>
    <mergeCell ref="R52:S52"/>
    <mergeCell ref="T52:U52"/>
    <mergeCell ref="W52:X52"/>
    <mergeCell ref="AA52:AB52"/>
    <mergeCell ref="AC52:AD52"/>
    <mergeCell ref="AE52:AF52"/>
    <mergeCell ref="AH52:AI52"/>
    <mergeCell ref="AJ52:AK52"/>
    <mergeCell ref="AM52:AN52"/>
    <mergeCell ref="AQ52:AT52"/>
    <mergeCell ref="AV52:AY52"/>
    <mergeCell ref="BA52:BD52"/>
    <mergeCell ref="K53:L53"/>
    <mergeCell ref="M53:N53"/>
    <mergeCell ref="O53:P53"/>
    <mergeCell ref="R53:S53"/>
    <mergeCell ref="T53:U53"/>
    <mergeCell ref="W53:X53"/>
    <mergeCell ref="AA53:AB53"/>
    <mergeCell ref="AC53:AD53"/>
    <mergeCell ref="AE53:AF53"/>
    <mergeCell ref="AH53:AI53"/>
    <mergeCell ref="AJ53:AK53"/>
    <mergeCell ref="AM53:AN53"/>
    <mergeCell ref="K54:L54"/>
    <mergeCell ref="M54:N54"/>
    <mergeCell ref="O54:P54"/>
    <mergeCell ref="R54:S54"/>
    <mergeCell ref="T54:U54"/>
    <mergeCell ref="W54:X54"/>
    <mergeCell ref="AA54:AB54"/>
    <mergeCell ref="AC54:AD54"/>
    <mergeCell ref="AE54:AF54"/>
    <mergeCell ref="AH54:AI54"/>
    <mergeCell ref="AJ54:AK54"/>
    <mergeCell ref="AM54:AN54"/>
    <mergeCell ref="K55:L55"/>
    <mergeCell ref="M55:N55"/>
    <mergeCell ref="O55:P55"/>
    <mergeCell ref="R55:S55"/>
    <mergeCell ref="T55:U55"/>
    <mergeCell ref="W55:X55"/>
    <mergeCell ref="AA55:AB55"/>
    <mergeCell ref="AC55:AD55"/>
    <mergeCell ref="AE55:AF55"/>
    <mergeCell ref="AH55:AI55"/>
    <mergeCell ref="AJ55:AK55"/>
    <mergeCell ref="AM55:AN55"/>
    <mergeCell ref="K56:L56"/>
    <mergeCell ref="M56:N56"/>
    <mergeCell ref="O56:P56"/>
    <mergeCell ref="R56:S56"/>
    <mergeCell ref="T56:U56"/>
    <mergeCell ref="W56:X56"/>
    <mergeCell ref="AA56:AB56"/>
    <mergeCell ref="AC56:AD56"/>
    <mergeCell ref="AE56:AF56"/>
    <mergeCell ref="AH56:AI56"/>
    <mergeCell ref="AJ56:AK56"/>
    <mergeCell ref="AM56:AN56"/>
    <mergeCell ref="AQ56:AR56"/>
    <mergeCell ref="AS56:AV56"/>
    <mergeCell ref="AQ57:AR57"/>
    <mergeCell ref="AS57:AV57"/>
    <mergeCell ref="R58:S58"/>
    <mergeCell ref="AH58:AI58"/>
    <mergeCell ref="AQ58:AR58"/>
    <mergeCell ref="AS58:AV58"/>
    <mergeCell ref="AQ59:AR59"/>
    <mergeCell ref="AS59:AV59"/>
    <mergeCell ref="AQ60:AR60"/>
    <mergeCell ref="AS60:AV60"/>
    <mergeCell ref="K61:N61"/>
    <mergeCell ref="P61:S61"/>
    <mergeCell ref="U61:X61"/>
    <mergeCell ref="AA61:AD61"/>
    <mergeCell ref="AF61:AI61"/>
    <mergeCell ref="AK61:AN61"/>
    <mergeCell ref="U64:X64"/>
    <mergeCell ref="AK64:AN64"/>
    <mergeCell ref="U65:X65"/>
    <mergeCell ref="AK65:AN65"/>
    <mergeCell ref="K66:N66"/>
    <mergeCell ref="P66:S66"/>
    <mergeCell ref="U66:X66"/>
    <mergeCell ref="AA66:AD66"/>
    <mergeCell ref="AF66:AI66"/>
    <mergeCell ref="AK66:AN6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K50:L51"/>
    <mergeCell ref="AA50:AB51"/>
  </mergeCells>
  <phoneticPr fontId="1"/>
  <conditionalFormatting sqref="BB18:BE18">
    <cfRule type="expression" dxfId="38" priority="205">
      <formula>INDIRECT(ADDRESS(ROW(),COLUMN()))=TRUNC(INDIRECT(ADDRESS(ROW(),COLUMN())))</formula>
    </cfRule>
  </conditionalFormatting>
  <conditionalFormatting sqref="BB20:BE20">
    <cfRule type="expression" dxfId="37" priority="204">
      <formula>INDIRECT(ADDRESS(ROW(),COLUMN()))=TRUNC(INDIRECT(ADDRESS(ROW(),COLUMN())))</formula>
    </cfRule>
  </conditionalFormatting>
  <conditionalFormatting sqref="BB22:BE22">
    <cfRule type="expression" dxfId="36" priority="203">
      <formula>INDIRECT(ADDRESS(ROW(),COLUMN()))=TRUNC(INDIRECT(ADDRESS(ROW(),COLUMN())))</formula>
    </cfRule>
  </conditionalFormatting>
  <conditionalFormatting sqref="BB24:BE24">
    <cfRule type="expression" dxfId="35" priority="202">
      <formula>INDIRECT(ADDRESS(ROW(),COLUMN()))=TRUNC(INDIRECT(ADDRESS(ROW(),COLUMN())))</formula>
    </cfRule>
  </conditionalFormatting>
  <conditionalFormatting sqref="BB26:BE26">
    <cfRule type="expression" dxfId="34" priority="201">
      <formula>INDIRECT(ADDRESS(ROW(),COLUMN()))=TRUNC(INDIRECT(ADDRESS(ROW(),COLUMN())))</formula>
    </cfRule>
  </conditionalFormatting>
  <conditionalFormatting sqref="BB28:BE28">
    <cfRule type="expression" dxfId="33" priority="200">
      <formula>INDIRECT(ADDRESS(ROW(),COLUMN()))=TRUNC(INDIRECT(ADDRESS(ROW(),COLUMN())))</formula>
    </cfRule>
  </conditionalFormatting>
  <conditionalFormatting sqref="BB30:BE30">
    <cfRule type="expression" dxfId="32" priority="199">
      <formula>INDIRECT(ADDRESS(ROW(),COLUMN()))=TRUNC(INDIRECT(ADDRESS(ROW(),COLUMN())))</formula>
    </cfRule>
  </conditionalFormatting>
  <conditionalFormatting sqref="BB32:BE32">
    <cfRule type="expression" dxfId="31" priority="198">
      <formula>INDIRECT(ADDRESS(ROW(),COLUMN()))=TRUNC(INDIRECT(ADDRESS(ROW(),COLUMN())))</formula>
    </cfRule>
  </conditionalFormatting>
  <conditionalFormatting sqref="BB34:BE34">
    <cfRule type="expression" dxfId="30" priority="197">
      <formula>INDIRECT(ADDRESS(ROW(),COLUMN()))=TRUNC(INDIRECT(ADDRESS(ROW(),COLUMN())))</formula>
    </cfRule>
  </conditionalFormatting>
  <conditionalFormatting sqref="BB36:BE36">
    <cfRule type="expression" dxfId="29" priority="196">
      <formula>INDIRECT(ADDRESS(ROW(),COLUMN()))=TRUNC(INDIRECT(ADDRESS(ROW(),COLUMN())))</formula>
    </cfRule>
  </conditionalFormatting>
  <conditionalFormatting sqref="BB38:BE38">
    <cfRule type="expression" dxfId="28" priority="195">
      <formula>INDIRECT(ADDRESS(ROW(),COLUMN()))=TRUNC(INDIRECT(ADDRESS(ROW(),COLUMN())))</formula>
    </cfRule>
  </conditionalFormatting>
  <conditionalFormatting sqref="BB40:BE40">
    <cfRule type="expression" dxfId="27" priority="194">
      <formula>INDIRECT(ADDRESS(ROW(),COLUMN()))=TRUNC(INDIRECT(ADDRESS(ROW(),COLUMN())))</formula>
    </cfRule>
  </conditionalFormatting>
  <conditionalFormatting sqref="BB42:BE42">
    <cfRule type="expression" dxfId="26" priority="193">
      <formula>INDIRECT(ADDRESS(ROW(),COLUMN()))=TRUNC(INDIRECT(ADDRESS(ROW(),COLUMN())))</formula>
    </cfRule>
  </conditionalFormatting>
  <conditionalFormatting sqref="BB44:BE44">
    <cfRule type="expression" dxfId="25" priority="192">
      <formula>INDIRECT(ADDRESS(ROW(),COLUMN()))=TRUNC(INDIRECT(ADDRESS(ROW(),COLUMN())))</formula>
    </cfRule>
  </conditionalFormatting>
  <conditionalFormatting sqref="BB46:BE46">
    <cfRule type="expression" dxfId="24" priority="191">
      <formula>INDIRECT(ADDRESS(ROW(),COLUMN()))=TRUNC(INDIRECT(ADDRESS(ROW(),COLUMN())))</formula>
    </cfRule>
  </conditionalFormatting>
  <conditionalFormatting sqref="W18:BA18">
    <cfRule type="expression" dxfId="23" priority="170">
      <formula>INDIRECT(ADDRESS(ROW(),COLUMN()))=TRUNC(INDIRECT(ADDRESS(ROW(),COLUMN())))</formula>
    </cfRule>
  </conditionalFormatting>
  <conditionalFormatting sqref="W20:BA20">
    <cfRule type="expression" dxfId="22" priority="171">
      <formula>INDIRECT(ADDRESS(ROW(),COLUMN()))=TRUNC(INDIRECT(ADDRESS(ROW(),COLUMN())))</formula>
    </cfRule>
  </conditionalFormatting>
  <conditionalFormatting sqref="W22:BA22">
    <cfRule type="expression" dxfId="21" priority="169">
      <formula>INDIRECT(ADDRESS(ROW(),COLUMN()))=TRUNC(INDIRECT(ADDRESS(ROW(),COLUMN())))</formula>
    </cfRule>
  </conditionalFormatting>
  <conditionalFormatting sqref="W24:BA24">
    <cfRule type="expression" dxfId="20" priority="168">
      <formula>INDIRECT(ADDRESS(ROW(),COLUMN()))=TRUNC(INDIRECT(ADDRESS(ROW(),COLUMN())))</formula>
    </cfRule>
  </conditionalFormatting>
  <conditionalFormatting sqref="W26:BA26">
    <cfRule type="expression" dxfId="19" priority="167">
      <formula>INDIRECT(ADDRESS(ROW(),COLUMN()))=TRUNC(INDIRECT(ADDRESS(ROW(),COLUMN())))</formula>
    </cfRule>
  </conditionalFormatting>
  <conditionalFormatting sqref="W28:BA28">
    <cfRule type="expression" dxfId="18" priority="166">
      <formula>INDIRECT(ADDRESS(ROW(),COLUMN()))=TRUNC(INDIRECT(ADDRESS(ROW(),COLUMN())))</formula>
    </cfRule>
  </conditionalFormatting>
  <conditionalFormatting sqref="W30:BA30">
    <cfRule type="expression" dxfId="17" priority="165">
      <formula>INDIRECT(ADDRESS(ROW(),COLUMN()))=TRUNC(INDIRECT(ADDRESS(ROW(),COLUMN())))</formula>
    </cfRule>
  </conditionalFormatting>
  <conditionalFormatting sqref="W32:BA32">
    <cfRule type="expression" dxfId="16" priority="164">
      <formula>INDIRECT(ADDRESS(ROW(),COLUMN()))=TRUNC(INDIRECT(ADDRESS(ROW(),COLUMN())))</formula>
    </cfRule>
  </conditionalFormatting>
  <conditionalFormatting sqref="W34:BA34">
    <cfRule type="expression" dxfId="15" priority="163">
      <formula>INDIRECT(ADDRESS(ROW(),COLUMN()))=TRUNC(INDIRECT(ADDRESS(ROW(),COLUMN())))</formula>
    </cfRule>
  </conditionalFormatting>
  <conditionalFormatting sqref="W36:BA36">
    <cfRule type="expression" dxfId="14" priority="162">
      <formula>INDIRECT(ADDRESS(ROW(),COLUMN()))=TRUNC(INDIRECT(ADDRESS(ROW(),COLUMN())))</formula>
    </cfRule>
  </conditionalFormatting>
  <conditionalFormatting sqref="W38:BA38">
    <cfRule type="expression" dxfId="13" priority="161">
      <formula>INDIRECT(ADDRESS(ROW(),COLUMN()))=TRUNC(INDIRECT(ADDRESS(ROW(),COLUMN())))</formula>
    </cfRule>
  </conditionalFormatting>
  <conditionalFormatting sqref="W40:BA40">
    <cfRule type="expression" dxfId="12" priority="160">
      <formula>INDIRECT(ADDRESS(ROW(),COLUMN()))=TRUNC(INDIRECT(ADDRESS(ROW(),COLUMN())))</formula>
    </cfRule>
  </conditionalFormatting>
  <conditionalFormatting sqref="W42:BA42">
    <cfRule type="expression" dxfId="11" priority="159">
      <formula>INDIRECT(ADDRESS(ROW(),COLUMN()))=TRUNC(INDIRECT(ADDRESS(ROW(),COLUMN())))</formula>
    </cfRule>
  </conditionalFormatting>
  <conditionalFormatting sqref="W44:BA44">
    <cfRule type="expression" dxfId="10" priority="158">
      <formula>INDIRECT(ADDRESS(ROW(),COLUMN()))=TRUNC(INDIRECT(ADDRESS(ROW(),COLUMN())))</formula>
    </cfRule>
  </conditionalFormatting>
  <conditionalFormatting sqref="W46:BA46">
    <cfRule type="expression" dxfId="9" priority="157">
      <formula>INDIRECT(ADDRESS(ROW(),COLUMN()))=TRUNC(INDIRECT(ADDRESS(ROW(),COLUMN())))</formula>
    </cfRule>
  </conditionalFormatting>
  <conditionalFormatting sqref="W60:Z60 AO60:BA60">
    <cfRule type="expression" dxfId="8" priority="208">
      <formula>OR(#REF!=$B47,#REF!=$B47)</formula>
    </cfRule>
  </conditionalFormatting>
  <conditionalFormatting sqref="W50:X50 Z50 AO50:BA50 W59:Z59 AO59:BA59">
    <cfRule type="expression" dxfId="7" priority="209">
      <formula>OR(#REF!=$B48,#REF!=$B48)</formula>
    </cfRule>
  </conditionalFormatting>
  <conditionalFormatting sqref="AM60:AN60">
    <cfRule type="expression" dxfId="6" priority="206">
      <formula>OR(#REF!=$B47,#REF!=$B47)</formula>
    </cfRule>
  </conditionalFormatting>
  <conditionalFormatting sqref="AM50:AN50 AM59:AN59">
    <cfRule type="expression" dxfId="5" priority="207">
      <formula>OR(#REF!=$B48,#REF!=$B48)</formula>
    </cfRule>
  </conditionalFormatting>
  <conditionalFormatting sqref="AG52:AN55 AC56:AN56">
    <cfRule type="expression" dxfId="4" priority="175">
      <formula>INDIRECT(ADDRESS(ROW(),COLUMN()))=TRUNC(INDIRECT(ADDRESS(ROW(),COLUMN())))</formula>
    </cfRule>
  </conditionalFormatting>
  <conditionalFormatting sqref="M52:X56">
    <cfRule type="expression" dxfId="3" priority="176">
      <formula>INDIRECT(ADDRESS(ROW(),COLUMN()))=TRUNC(INDIRECT(ADDRESS(ROW(),COLUMN())))</formula>
    </cfRule>
  </conditionalFormatting>
  <conditionalFormatting sqref="K61:N61">
    <cfRule type="expression" dxfId="2" priority="174">
      <formula>INDIRECT(ADDRESS(ROW(),COLUMN()))=TRUNC(INDIRECT(ADDRESS(ROW(),COLUMN())))</formula>
    </cfRule>
  </conditionalFormatting>
  <conditionalFormatting sqref="AA61:AD61">
    <cfRule type="expression" dxfId="1" priority="173">
      <formula>INDIRECT(ADDRESS(ROW(),COLUMN()))=TRUNC(INDIRECT(ADDRESS(ROW(),COLUMN())))</formula>
    </cfRule>
  </conditionalFormatting>
  <conditionalFormatting sqref="AC52:AF55">
    <cfRule type="expression" dxfId="0" priority="172">
      <formula>INDIRECT(ADDRESS(ROW(),COLUMN()))=TRUNC(INDIRECT(ADDRESS(ROW(),COLUMN())))</formula>
    </cfRule>
  </conditionalFormatting>
  <dataValidations count="10">
    <dataValidation type="list" allowBlank="1" showDropDown="0" showInputMessage="1" showErrorMessage="0" sqref="I17:J46">
      <formula1>"A, B, C, D"</formula1>
    </dataValidation>
    <dataValidation type="list" allowBlank="1" showDropDown="0" showInputMessage="1" showErrorMessage="0" sqref="W17:BA17 W19:BA19 W21:BA21 W23:BA23 W25:BA25 W27:BA27 W29:BA29 W31:BA31 W33:BA33 W35:BA35 W37:BA37 W39:BA39 W41:BA41 W43:BA43 W45:BA45">
      <formula1>シフト記号表</formula1>
    </dataValidation>
    <dataValidation type="list" errorStyle="warning" allowBlank="1" showDropDown="0" showInputMessage="1" showErrorMessage="0" error="リストにない場合のみ、入力してください。" sqref="K17:N46">
      <formula1>INDIRECT(C17)</formula1>
    </dataValidation>
    <dataValidation type="list" allowBlank="1" showDropDown="0" showInputMessage="1" showErrorMessage="0" sqref="C17:D4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allowBlank="1" showDropDown="0" showInputMessage="1" showErrorMessage="1" error="入力可能範囲　32～40" sqref="BE10"/>
    <dataValidation type="list" allowBlank="1" showDropDown="0" showInputMessage="1" showErrorMessage="1" sqref="R58:S58">
      <formula1>"週,暦月"</formula1>
    </dataValidation>
  </dataValidations>
  <printOptions horizontalCentered="1"/>
  <pageMargins left="0.15748031496062992" right="0.15748031496062992" top="0.59055118110236227" bottom="0.35433070866141736" header="0.15748031496062992" footer="0.15748031496062992"/>
  <pageSetup paperSize="9" scale="39"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2"/>
  <sheetViews>
    <sheetView zoomScale="75" zoomScaleNormal="75" workbookViewId="0">
      <selection activeCell="N41" sqref="N41"/>
    </sheetView>
  </sheetViews>
  <sheetFormatPr defaultRowHeight="25.5"/>
  <cols>
    <col min="1" max="1" width="1.625" style="273" customWidth="1"/>
    <col min="2" max="2" width="5.625" style="274" customWidth="1"/>
    <col min="3" max="3" width="10.625" style="274" customWidth="1"/>
    <col min="4" max="4" width="10.625" style="274" hidden="1" customWidth="1"/>
    <col min="5" max="5" width="3.375" style="274" bestFit="1" customWidth="1"/>
    <col min="6" max="6" width="15.625" style="273" customWidth="1"/>
    <col min="7" max="7" width="3.375" style="273" bestFit="1" customWidth="1"/>
    <col min="8" max="8" width="15.625" style="273" customWidth="1"/>
    <col min="9" max="9" width="3.375" style="273" bestFit="1" customWidth="1"/>
    <col min="10" max="10" width="15.625" style="274" customWidth="1"/>
    <col min="11" max="11" width="3.375" style="273" bestFit="1" customWidth="1"/>
    <col min="12" max="12" width="15.625" style="273" customWidth="1"/>
    <col min="13" max="13" width="3.375" style="273" customWidth="1"/>
    <col min="14" max="14" width="50.625" style="273" customWidth="1"/>
    <col min="15" max="16384" width="9" style="273" customWidth="1"/>
  </cols>
  <sheetData>
    <row r="1" spans="2:14">
      <c r="B1" s="275" t="s">
        <v>58</v>
      </c>
    </row>
    <row r="2" spans="2:14">
      <c r="B2" s="276" t="s">
        <v>27</v>
      </c>
      <c r="F2" s="277"/>
      <c r="G2" s="288"/>
      <c r="H2" s="288"/>
      <c r="I2" s="288"/>
      <c r="J2" s="284"/>
      <c r="K2" s="288"/>
      <c r="L2" s="288"/>
    </row>
    <row r="3" spans="2:14">
      <c r="B3" s="277" t="s">
        <v>153</v>
      </c>
      <c r="F3" s="284" t="s">
        <v>199</v>
      </c>
      <c r="G3" s="288"/>
      <c r="H3" s="288"/>
      <c r="I3" s="288"/>
      <c r="J3" s="284"/>
      <c r="K3" s="288"/>
      <c r="L3" s="288"/>
    </row>
    <row r="4" spans="2:14">
      <c r="B4" s="276"/>
      <c r="F4" s="285" t="s">
        <v>59</v>
      </c>
      <c r="G4" s="285"/>
      <c r="H4" s="285"/>
      <c r="I4" s="285"/>
      <c r="J4" s="285"/>
      <c r="K4" s="285"/>
      <c r="L4" s="285"/>
      <c r="N4" s="285" t="s">
        <v>202</v>
      </c>
    </row>
    <row r="5" spans="2:14">
      <c r="B5" s="274" t="s">
        <v>45</v>
      </c>
      <c r="C5" s="274" t="s">
        <v>20</v>
      </c>
      <c r="F5" s="274" t="s">
        <v>203</v>
      </c>
      <c r="G5" s="274"/>
      <c r="H5" s="274" t="s">
        <v>72</v>
      </c>
      <c r="J5" s="274" t="s">
        <v>62</v>
      </c>
      <c r="L5" s="274" t="s">
        <v>59</v>
      </c>
      <c r="N5" s="285"/>
    </row>
    <row r="6" spans="2:14">
      <c r="B6" s="278">
        <v>1</v>
      </c>
      <c r="C6" s="279" t="s">
        <v>65</v>
      </c>
      <c r="D6" s="283" t="str">
        <f t="shared" ref="D6:D38" si="0">C6</f>
        <v>a</v>
      </c>
      <c r="E6" s="278" t="s">
        <v>39</v>
      </c>
      <c r="F6" s="286"/>
      <c r="G6" s="278" t="s">
        <v>40</v>
      </c>
      <c r="H6" s="286"/>
      <c r="I6" s="289" t="s">
        <v>64</v>
      </c>
      <c r="J6" s="286">
        <v>0</v>
      </c>
      <c r="K6" s="290" t="s">
        <v>8</v>
      </c>
      <c r="L6" s="285" t="str">
        <f t="shared" ref="L6:L22" si="1">IF(OR(F6="",H6=""),"",(H6+IF(F6&gt;H6,1,0)-F6-J6)*24)</f>
        <v/>
      </c>
      <c r="N6" s="291"/>
    </row>
    <row r="7" spans="2:14">
      <c r="B7" s="278">
        <v>2</v>
      </c>
      <c r="C7" s="279" t="s">
        <v>69</v>
      </c>
      <c r="D7" s="283" t="str">
        <f t="shared" si="0"/>
        <v>b</v>
      </c>
      <c r="E7" s="278" t="s">
        <v>39</v>
      </c>
      <c r="F7" s="286"/>
      <c r="G7" s="278" t="s">
        <v>40</v>
      </c>
      <c r="H7" s="286"/>
      <c r="I7" s="289" t="s">
        <v>64</v>
      </c>
      <c r="J7" s="286">
        <v>0</v>
      </c>
      <c r="K7" s="290" t="s">
        <v>8</v>
      </c>
      <c r="L7" s="285" t="str">
        <f t="shared" si="1"/>
        <v/>
      </c>
      <c r="N7" s="291"/>
    </row>
    <row r="8" spans="2:14">
      <c r="B8" s="278">
        <v>3</v>
      </c>
      <c r="C8" s="279" t="s">
        <v>41</v>
      </c>
      <c r="D8" s="283" t="str">
        <f t="shared" si="0"/>
        <v>c</v>
      </c>
      <c r="E8" s="278" t="s">
        <v>39</v>
      </c>
      <c r="F8" s="286"/>
      <c r="G8" s="278" t="s">
        <v>40</v>
      </c>
      <c r="H8" s="286"/>
      <c r="I8" s="289" t="s">
        <v>64</v>
      </c>
      <c r="J8" s="286">
        <v>0</v>
      </c>
      <c r="K8" s="290" t="s">
        <v>8</v>
      </c>
      <c r="L8" s="285" t="str">
        <f t="shared" si="1"/>
        <v/>
      </c>
      <c r="N8" s="291"/>
    </row>
    <row r="9" spans="2:14">
      <c r="B9" s="278">
        <v>4</v>
      </c>
      <c r="C9" s="279" t="s">
        <v>70</v>
      </c>
      <c r="D9" s="283" t="str">
        <f t="shared" si="0"/>
        <v>d</v>
      </c>
      <c r="E9" s="278" t="s">
        <v>39</v>
      </c>
      <c r="F9" s="286"/>
      <c r="G9" s="278" t="s">
        <v>40</v>
      </c>
      <c r="H9" s="286"/>
      <c r="I9" s="289" t="s">
        <v>64</v>
      </c>
      <c r="J9" s="286">
        <v>0</v>
      </c>
      <c r="K9" s="290" t="s">
        <v>8</v>
      </c>
      <c r="L9" s="285" t="str">
        <f t="shared" si="1"/>
        <v/>
      </c>
      <c r="N9" s="291"/>
    </row>
    <row r="10" spans="2:14">
      <c r="B10" s="278">
        <v>5</v>
      </c>
      <c r="C10" s="279" t="s">
        <v>73</v>
      </c>
      <c r="D10" s="283" t="str">
        <f t="shared" si="0"/>
        <v>e</v>
      </c>
      <c r="E10" s="278" t="s">
        <v>39</v>
      </c>
      <c r="F10" s="286"/>
      <c r="G10" s="278" t="s">
        <v>40</v>
      </c>
      <c r="H10" s="286"/>
      <c r="I10" s="289" t="s">
        <v>64</v>
      </c>
      <c r="J10" s="286">
        <v>0</v>
      </c>
      <c r="K10" s="290" t="s">
        <v>8</v>
      </c>
      <c r="L10" s="285" t="str">
        <f t="shared" si="1"/>
        <v/>
      </c>
      <c r="N10" s="291"/>
    </row>
    <row r="11" spans="2:14">
      <c r="B11" s="278">
        <v>6</v>
      </c>
      <c r="C11" s="279" t="s">
        <v>74</v>
      </c>
      <c r="D11" s="283" t="str">
        <f t="shared" si="0"/>
        <v>f</v>
      </c>
      <c r="E11" s="278" t="s">
        <v>39</v>
      </c>
      <c r="F11" s="286"/>
      <c r="G11" s="278" t="s">
        <v>40</v>
      </c>
      <c r="H11" s="286"/>
      <c r="I11" s="289" t="s">
        <v>64</v>
      </c>
      <c r="J11" s="286">
        <v>0</v>
      </c>
      <c r="K11" s="290" t="s">
        <v>8</v>
      </c>
      <c r="L11" s="285" t="str">
        <f t="shared" si="1"/>
        <v/>
      </c>
      <c r="N11" s="291"/>
    </row>
    <row r="12" spans="2:14">
      <c r="B12" s="278">
        <v>7</v>
      </c>
      <c r="C12" s="279" t="s">
        <v>63</v>
      </c>
      <c r="D12" s="283" t="str">
        <f t="shared" si="0"/>
        <v>g</v>
      </c>
      <c r="E12" s="278" t="s">
        <v>39</v>
      </c>
      <c r="F12" s="286"/>
      <c r="G12" s="278" t="s">
        <v>40</v>
      </c>
      <c r="H12" s="286"/>
      <c r="I12" s="289" t="s">
        <v>64</v>
      </c>
      <c r="J12" s="286">
        <v>0</v>
      </c>
      <c r="K12" s="290" t="s">
        <v>8</v>
      </c>
      <c r="L12" s="285" t="str">
        <f t="shared" si="1"/>
        <v/>
      </c>
      <c r="N12" s="291"/>
    </row>
    <row r="13" spans="2:14">
      <c r="B13" s="278">
        <v>8</v>
      </c>
      <c r="C13" s="279" t="s">
        <v>60</v>
      </c>
      <c r="D13" s="283" t="str">
        <f t="shared" si="0"/>
        <v>h</v>
      </c>
      <c r="E13" s="278" t="s">
        <v>39</v>
      </c>
      <c r="F13" s="286"/>
      <c r="G13" s="278" t="s">
        <v>40</v>
      </c>
      <c r="H13" s="286"/>
      <c r="I13" s="289" t="s">
        <v>64</v>
      </c>
      <c r="J13" s="286">
        <v>0</v>
      </c>
      <c r="K13" s="290" t="s">
        <v>8</v>
      </c>
      <c r="L13" s="285" t="str">
        <f t="shared" si="1"/>
        <v/>
      </c>
      <c r="N13" s="291"/>
    </row>
    <row r="14" spans="2:14">
      <c r="B14" s="278">
        <v>9</v>
      </c>
      <c r="C14" s="279" t="s">
        <v>77</v>
      </c>
      <c r="D14" s="283" t="str">
        <f t="shared" si="0"/>
        <v>i</v>
      </c>
      <c r="E14" s="278" t="s">
        <v>39</v>
      </c>
      <c r="F14" s="286"/>
      <c r="G14" s="278" t="s">
        <v>40</v>
      </c>
      <c r="H14" s="286"/>
      <c r="I14" s="289" t="s">
        <v>64</v>
      </c>
      <c r="J14" s="286">
        <v>0</v>
      </c>
      <c r="K14" s="290" t="s">
        <v>8</v>
      </c>
      <c r="L14" s="285" t="str">
        <f t="shared" si="1"/>
        <v/>
      </c>
      <c r="N14" s="291"/>
    </row>
    <row r="15" spans="2:14">
      <c r="B15" s="278">
        <v>10</v>
      </c>
      <c r="C15" s="279" t="s">
        <v>67</v>
      </c>
      <c r="D15" s="283" t="str">
        <f t="shared" si="0"/>
        <v>j</v>
      </c>
      <c r="E15" s="278" t="s">
        <v>39</v>
      </c>
      <c r="F15" s="286"/>
      <c r="G15" s="278" t="s">
        <v>40</v>
      </c>
      <c r="H15" s="286"/>
      <c r="I15" s="289" t="s">
        <v>64</v>
      </c>
      <c r="J15" s="286">
        <v>0</v>
      </c>
      <c r="K15" s="290" t="s">
        <v>8</v>
      </c>
      <c r="L15" s="285" t="str">
        <f t="shared" si="1"/>
        <v/>
      </c>
      <c r="N15" s="291"/>
    </row>
    <row r="16" spans="2:14">
      <c r="B16" s="278">
        <v>11</v>
      </c>
      <c r="C16" s="279" t="s">
        <v>81</v>
      </c>
      <c r="D16" s="283" t="str">
        <f t="shared" si="0"/>
        <v>k</v>
      </c>
      <c r="E16" s="278" t="s">
        <v>39</v>
      </c>
      <c r="F16" s="286"/>
      <c r="G16" s="278" t="s">
        <v>40</v>
      </c>
      <c r="H16" s="286"/>
      <c r="I16" s="289" t="s">
        <v>64</v>
      </c>
      <c r="J16" s="286">
        <v>0</v>
      </c>
      <c r="K16" s="290" t="s">
        <v>8</v>
      </c>
      <c r="L16" s="285" t="str">
        <f t="shared" si="1"/>
        <v/>
      </c>
      <c r="N16" s="291"/>
    </row>
    <row r="17" spans="2:14">
      <c r="B17" s="278">
        <v>12</v>
      </c>
      <c r="C17" s="279" t="s">
        <v>11</v>
      </c>
      <c r="D17" s="283" t="str">
        <f t="shared" si="0"/>
        <v>l</v>
      </c>
      <c r="E17" s="278" t="s">
        <v>39</v>
      </c>
      <c r="F17" s="286"/>
      <c r="G17" s="278" t="s">
        <v>40</v>
      </c>
      <c r="H17" s="286"/>
      <c r="I17" s="289" t="s">
        <v>64</v>
      </c>
      <c r="J17" s="286">
        <v>0</v>
      </c>
      <c r="K17" s="290" t="s">
        <v>8</v>
      </c>
      <c r="L17" s="285" t="str">
        <f t="shared" si="1"/>
        <v/>
      </c>
      <c r="N17" s="291"/>
    </row>
    <row r="18" spans="2:14">
      <c r="B18" s="278">
        <v>13</v>
      </c>
      <c r="C18" s="279" t="s">
        <v>83</v>
      </c>
      <c r="D18" s="283" t="str">
        <f t="shared" si="0"/>
        <v>m</v>
      </c>
      <c r="E18" s="278" t="s">
        <v>39</v>
      </c>
      <c r="F18" s="286"/>
      <c r="G18" s="278" t="s">
        <v>40</v>
      </c>
      <c r="H18" s="286"/>
      <c r="I18" s="289" t="s">
        <v>64</v>
      </c>
      <c r="J18" s="286">
        <v>0</v>
      </c>
      <c r="K18" s="290" t="s">
        <v>8</v>
      </c>
      <c r="L18" s="285" t="str">
        <f t="shared" si="1"/>
        <v/>
      </c>
      <c r="N18" s="291"/>
    </row>
    <row r="19" spans="2:14">
      <c r="B19" s="278">
        <v>14</v>
      </c>
      <c r="C19" s="279" t="s">
        <v>78</v>
      </c>
      <c r="D19" s="283" t="str">
        <f t="shared" si="0"/>
        <v>n</v>
      </c>
      <c r="E19" s="278" t="s">
        <v>39</v>
      </c>
      <c r="F19" s="286"/>
      <c r="G19" s="278" t="s">
        <v>40</v>
      </c>
      <c r="H19" s="286"/>
      <c r="I19" s="289" t="s">
        <v>64</v>
      </c>
      <c r="J19" s="286">
        <v>0</v>
      </c>
      <c r="K19" s="290" t="s">
        <v>8</v>
      </c>
      <c r="L19" s="285" t="str">
        <f t="shared" si="1"/>
        <v/>
      </c>
      <c r="N19" s="291"/>
    </row>
    <row r="20" spans="2:14">
      <c r="B20" s="278">
        <v>15</v>
      </c>
      <c r="C20" s="279" t="s">
        <v>84</v>
      </c>
      <c r="D20" s="283" t="str">
        <f t="shared" si="0"/>
        <v>o</v>
      </c>
      <c r="E20" s="278" t="s">
        <v>39</v>
      </c>
      <c r="F20" s="286"/>
      <c r="G20" s="278" t="s">
        <v>40</v>
      </c>
      <c r="H20" s="286"/>
      <c r="I20" s="289" t="s">
        <v>64</v>
      </c>
      <c r="J20" s="286">
        <v>0</v>
      </c>
      <c r="K20" s="290" t="s">
        <v>8</v>
      </c>
      <c r="L20" s="285" t="str">
        <f t="shared" si="1"/>
        <v/>
      </c>
      <c r="N20" s="291"/>
    </row>
    <row r="21" spans="2:14">
      <c r="B21" s="278">
        <v>16</v>
      </c>
      <c r="C21" s="279" t="s">
        <v>86</v>
      </c>
      <c r="D21" s="283" t="str">
        <f t="shared" si="0"/>
        <v>p</v>
      </c>
      <c r="E21" s="278" t="s">
        <v>39</v>
      </c>
      <c r="F21" s="286"/>
      <c r="G21" s="278" t="s">
        <v>40</v>
      </c>
      <c r="H21" s="286"/>
      <c r="I21" s="289" t="s">
        <v>64</v>
      </c>
      <c r="J21" s="286">
        <v>0</v>
      </c>
      <c r="K21" s="290" t="s">
        <v>8</v>
      </c>
      <c r="L21" s="285" t="str">
        <f t="shared" si="1"/>
        <v/>
      </c>
      <c r="N21" s="291"/>
    </row>
    <row r="22" spans="2:14">
      <c r="B22" s="278">
        <v>17</v>
      </c>
      <c r="C22" s="279" t="s">
        <v>25</v>
      </c>
      <c r="D22" s="283" t="str">
        <f t="shared" si="0"/>
        <v>q</v>
      </c>
      <c r="E22" s="278" t="s">
        <v>39</v>
      </c>
      <c r="F22" s="286"/>
      <c r="G22" s="278" t="s">
        <v>40</v>
      </c>
      <c r="H22" s="286"/>
      <c r="I22" s="289" t="s">
        <v>64</v>
      </c>
      <c r="J22" s="286">
        <v>0</v>
      </c>
      <c r="K22" s="290" t="s">
        <v>8</v>
      </c>
      <c r="L22" s="285" t="str">
        <f t="shared" si="1"/>
        <v/>
      </c>
      <c r="N22" s="291"/>
    </row>
    <row r="23" spans="2:14">
      <c r="B23" s="278">
        <v>18</v>
      </c>
      <c r="C23" s="279" t="s">
        <v>6</v>
      </c>
      <c r="D23" s="283" t="str">
        <f t="shared" si="0"/>
        <v>r</v>
      </c>
      <c r="E23" s="278" t="s">
        <v>39</v>
      </c>
      <c r="F23" s="287"/>
      <c r="G23" s="278" t="s">
        <v>40</v>
      </c>
      <c r="H23" s="287"/>
      <c r="I23" s="289" t="s">
        <v>64</v>
      </c>
      <c r="J23" s="287"/>
      <c r="K23" s="290" t="s">
        <v>8</v>
      </c>
      <c r="L23" s="279">
        <v>1</v>
      </c>
      <c r="N23" s="291"/>
    </row>
    <row r="24" spans="2:14">
      <c r="B24" s="278">
        <v>19</v>
      </c>
      <c r="C24" s="279" t="s">
        <v>66</v>
      </c>
      <c r="D24" s="283" t="str">
        <f t="shared" si="0"/>
        <v>s</v>
      </c>
      <c r="E24" s="278" t="s">
        <v>39</v>
      </c>
      <c r="F24" s="287"/>
      <c r="G24" s="278" t="s">
        <v>40</v>
      </c>
      <c r="H24" s="287"/>
      <c r="I24" s="289" t="s">
        <v>64</v>
      </c>
      <c r="J24" s="287"/>
      <c r="K24" s="290" t="s">
        <v>8</v>
      </c>
      <c r="L24" s="279">
        <v>2</v>
      </c>
      <c r="N24" s="291"/>
    </row>
    <row r="25" spans="2:14">
      <c r="B25" s="278">
        <v>20</v>
      </c>
      <c r="C25" s="279" t="s">
        <v>87</v>
      </c>
      <c r="D25" s="283" t="str">
        <f t="shared" si="0"/>
        <v>t</v>
      </c>
      <c r="E25" s="278" t="s">
        <v>39</v>
      </c>
      <c r="F25" s="287"/>
      <c r="G25" s="278" t="s">
        <v>40</v>
      </c>
      <c r="H25" s="287"/>
      <c r="I25" s="289" t="s">
        <v>64</v>
      </c>
      <c r="J25" s="287"/>
      <c r="K25" s="290" t="s">
        <v>8</v>
      </c>
      <c r="L25" s="279">
        <v>3</v>
      </c>
      <c r="N25" s="291"/>
    </row>
    <row r="26" spans="2:14">
      <c r="B26" s="278">
        <v>21</v>
      </c>
      <c r="C26" s="279" t="s">
        <v>26</v>
      </c>
      <c r="D26" s="283" t="str">
        <f t="shared" si="0"/>
        <v>u</v>
      </c>
      <c r="E26" s="278" t="s">
        <v>39</v>
      </c>
      <c r="F26" s="287"/>
      <c r="G26" s="278" t="s">
        <v>40</v>
      </c>
      <c r="H26" s="287"/>
      <c r="I26" s="289" t="s">
        <v>64</v>
      </c>
      <c r="J26" s="287"/>
      <c r="K26" s="290" t="s">
        <v>8</v>
      </c>
      <c r="L26" s="279">
        <v>4</v>
      </c>
      <c r="N26" s="291"/>
    </row>
    <row r="27" spans="2:14">
      <c r="B27" s="278">
        <v>22</v>
      </c>
      <c r="C27" s="279" t="s">
        <v>44</v>
      </c>
      <c r="D27" s="283" t="str">
        <f t="shared" si="0"/>
        <v>v</v>
      </c>
      <c r="E27" s="278" t="s">
        <v>39</v>
      </c>
      <c r="F27" s="287"/>
      <c r="G27" s="278" t="s">
        <v>40</v>
      </c>
      <c r="H27" s="287"/>
      <c r="I27" s="289" t="s">
        <v>64</v>
      </c>
      <c r="J27" s="287"/>
      <c r="K27" s="290" t="s">
        <v>8</v>
      </c>
      <c r="L27" s="279">
        <v>5</v>
      </c>
      <c r="N27" s="291"/>
    </row>
    <row r="28" spans="2:14">
      <c r="B28" s="278">
        <v>23</v>
      </c>
      <c r="C28" s="279" t="s">
        <v>79</v>
      </c>
      <c r="D28" s="283" t="str">
        <f t="shared" si="0"/>
        <v>w</v>
      </c>
      <c r="E28" s="278" t="s">
        <v>39</v>
      </c>
      <c r="F28" s="287"/>
      <c r="G28" s="278" t="s">
        <v>40</v>
      </c>
      <c r="H28" s="287"/>
      <c r="I28" s="289" t="s">
        <v>64</v>
      </c>
      <c r="J28" s="287"/>
      <c r="K28" s="290" t="s">
        <v>8</v>
      </c>
      <c r="L28" s="279">
        <v>6</v>
      </c>
      <c r="N28" s="291"/>
    </row>
    <row r="29" spans="2:14">
      <c r="B29" s="278">
        <v>24</v>
      </c>
      <c r="C29" s="279" t="s">
        <v>30</v>
      </c>
      <c r="D29" s="283" t="str">
        <f t="shared" si="0"/>
        <v>x</v>
      </c>
      <c r="E29" s="278" t="s">
        <v>39</v>
      </c>
      <c r="F29" s="287"/>
      <c r="G29" s="278" t="s">
        <v>40</v>
      </c>
      <c r="H29" s="287"/>
      <c r="I29" s="289" t="s">
        <v>64</v>
      </c>
      <c r="J29" s="287"/>
      <c r="K29" s="290" t="s">
        <v>8</v>
      </c>
      <c r="L29" s="279">
        <v>7</v>
      </c>
      <c r="N29" s="291"/>
    </row>
    <row r="30" spans="2:14">
      <c r="B30" s="278">
        <v>25</v>
      </c>
      <c r="C30" s="279" t="s">
        <v>49</v>
      </c>
      <c r="D30" s="283" t="str">
        <f t="shared" si="0"/>
        <v>y</v>
      </c>
      <c r="E30" s="278" t="s">
        <v>39</v>
      </c>
      <c r="F30" s="287"/>
      <c r="G30" s="278" t="s">
        <v>40</v>
      </c>
      <c r="H30" s="287"/>
      <c r="I30" s="289" t="s">
        <v>64</v>
      </c>
      <c r="J30" s="287"/>
      <c r="K30" s="290" t="s">
        <v>8</v>
      </c>
      <c r="L30" s="279">
        <v>8</v>
      </c>
      <c r="N30" s="291"/>
    </row>
    <row r="31" spans="2:14">
      <c r="B31" s="278">
        <v>26</v>
      </c>
      <c r="C31" s="279" t="s">
        <v>88</v>
      </c>
      <c r="D31" s="283" t="str">
        <f t="shared" si="0"/>
        <v>z</v>
      </c>
      <c r="E31" s="278" t="s">
        <v>39</v>
      </c>
      <c r="F31" s="287"/>
      <c r="G31" s="278" t="s">
        <v>40</v>
      </c>
      <c r="H31" s="287"/>
      <c r="I31" s="289" t="s">
        <v>64</v>
      </c>
      <c r="J31" s="287"/>
      <c r="K31" s="290" t="s">
        <v>8</v>
      </c>
      <c r="L31" s="279">
        <v>1</v>
      </c>
      <c r="N31" s="291"/>
    </row>
    <row r="32" spans="2:14">
      <c r="B32" s="278">
        <v>27</v>
      </c>
      <c r="C32" s="279" t="s">
        <v>30</v>
      </c>
      <c r="D32" s="283" t="str">
        <f t="shared" si="0"/>
        <v>x</v>
      </c>
      <c r="E32" s="278" t="s">
        <v>39</v>
      </c>
      <c r="F32" s="287"/>
      <c r="G32" s="278" t="s">
        <v>40</v>
      </c>
      <c r="H32" s="287"/>
      <c r="I32" s="289" t="s">
        <v>64</v>
      </c>
      <c r="J32" s="287"/>
      <c r="K32" s="290" t="s">
        <v>8</v>
      </c>
      <c r="L32" s="279">
        <v>2</v>
      </c>
      <c r="N32" s="291"/>
    </row>
    <row r="33" spans="2:14">
      <c r="B33" s="278">
        <v>28</v>
      </c>
      <c r="C33" s="279" t="s">
        <v>89</v>
      </c>
      <c r="D33" s="283" t="str">
        <f t="shared" si="0"/>
        <v>aa</v>
      </c>
      <c r="E33" s="278" t="s">
        <v>39</v>
      </c>
      <c r="F33" s="287"/>
      <c r="G33" s="278" t="s">
        <v>40</v>
      </c>
      <c r="H33" s="287"/>
      <c r="I33" s="289" t="s">
        <v>64</v>
      </c>
      <c r="J33" s="287"/>
      <c r="K33" s="290" t="s">
        <v>8</v>
      </c>
      <c r="L33" s="279">
        <v>3</v>
      </c>
      <c r="N33" s="291"/>
    </row>
    <row r="34" spans="2:14">
      <c r="B34" s="278">
        <v>29</v>
      </c>
      <c r="C34" s="279" t="s">
        <v>91</v>
      </c>
      <c r="D34" s="283" t="str">
        <f t="shared" si="0"/>
        <v>ab</v>
      </c>
      <c r="E34" s="278" t="s">
        <v>39</v>
      </c>
      <c r="F34" s="287"/>
      <c r="G34" s="278" t="s">
        <v>40</v>
      </c>
      <c r="H34" s="287"/>
      <c r="I34" s="289" t="s">
        <v>64</v>
      </c>
      <c r="J34" s="287"/>
      <c r="K34" s="290" t="s">
        <v>8</v>
      </c>
      <c r="L34" s="279">
        <v>4</v>
      </c>
      <c r="N34" s="291"/>
    </row>
    <row r="35" spans="2:14">
      <c r="B35" s="278">
        <v>30</v>
      </c>
      <c r="C35" s="279" t="s">
        <v>92</v>
      </c>
      <c r="D35" s="283" t="str">
        <f t="shared" si="0"/>
        <v>ac</v>
      </c>
      <c r="E35" s="278" t="s">
        <v>39</v>
      </c>
      <c r="F35" s="287"/>
      <c r="G35" s="278" t="s">
        <v>40</v>
      </c>
      <c r="H35" s="287"/>
      <c r="I35" s="289" t="s">
        <v>64</v>
      </c>
      <c r="J35" s="287"/>
      <c r="K35" s="290" t="s">
        <v>8</v>
      </c>
      <c r="L35" s="279">
        <v>5</v>
      </c>
      <c r="N35" s="291"/>
    </row>
    <row r="36" spans="2:14">
      <c r="B36" s="278">
        <v>31</v>
      </c>
      <c r="C36" s="279" t="s">
        <v>93</v>
      </c>
      <c r="D36" s="283" t="str">
        <f t="shared" si="0"/>
        <v>ad</v>
      </c>
      <c r="E36" s="278" t="s">
        <v>39</v>
      </c>
      <c r="F36" s="287"/>
      <c r="G36" s="278" t="s">
        <v>40</v>
      </c>
      <c r="H36" s="287"/>
      <c r="I36" s="289" t="s">
        <v>64</v>
      </c>
      <c r="J36" s="287"/>
      <c r="K36" s="290" t="s">
        <v>8</v>
      </c>
      <c r="L36" s="279">
        <v>6</v>
      </c>
      <c r="N36" s="291"/>
    </row>
    <row r="37" spans="2:14">
      <c r="B37" s="278">
        <v>32</v>
      </c>
      <c r="C37" s="279" t="s">
        <v>95</v>
      </c>
      <c r="D37" s="283" t="str">
        <f t="shared" si="0"/>
        <v>ae</v>
      </c>
      <c r="E37" s="278" t="s">
        <v>39</v>
      </c>
      <c r="F37" s="287"/>
      <c r="G37" s="278" t="s">
        <v>40</v>
      </c>
      <c r="H37" s="287"/>
      <c r="I37" s="289" t="s">
        <v>64</v>
      </c>
      <c r="J37" s="287"/>
      <c r="K37" s="290" t="s">
        <v>8</v>
      </c>
      <c r="L37" s="279">
        <v>7</v>
      </c>
      <c r="N37" s="291"/>
    </row>
    <row r="38" spans="2:14">
      <c r="B38" s="278">
        <v>33</v>
      </c>
      <c r="C38" s="279" t="s">
        <v>97</v>
      </c>
      <c r="D38" s="283" t="str">
        <f t="shared" si="0"/>
        <v>af</v>
      </c>
      <c r="E38" s="278" t="s">
        <v>39</v>
      </c>
      <c r="F38" s="287"/>
      <c r="G38" s="278" t="s">
        <v>40</v>
      </c>
      <c r="H38" s="287"/>
      <c r="I38" s="289" t="s">
        <v>64</v>
      </c>
      <c r="J38" s="287"/>
      <c r="K38" s="290" t="s">
        <v>8</v>
      </c>
      <c r="L38" s="279">
        <v>8</v>
      </c>
      <c r="N38" s="291"/>
    </row>
    <row r="39" spans="2:14">
      <c r="B39" s="278">
        <v>34</v>
      </c>
      <c r="C39" s="280" t="s">
        <v>114</v>
      </c>
      <c r="D39" s="283"/>
      <c r="E39" s="278" t="s">
        <v>39</v>
      </c>
      <c r="F39" s="286"/>
      <c r="G39" s="278" t="s">
        <v>40</v>
      </c>
      <c r="H39" s="286"/>
      <c r="I39" s="289" t="s">
        <v>64</v>
      </c>
      <c r="J39" s="286">
        <v>0</v>
      </c>
      <c r="K39" s="290" t="s">
        <v>8</v>
      </c>
      <c r="L39" s="285" t="str">
        <f>IF(OR(F39="",H39=""),"",(H39+IF(F39&gt;H39,1,0)-F39-J39)*24)</f>
        <v/>
      </c>
      <c r="N39" s="291"/>
    </row>
    <row r="40" spans="2:14">
      <c r="B40" s="278"/>
      <c r="C40" s="281" t="s">
        <v>1</v>
      </c>
      <c r="D40" s="283"/>
      <c r="E40" s="278" t="s">
        <v>39</v>
      </c>
      <c r="F40" s="286"/>
      <c r="G40" s="278" t="s">
        <v>40</v>
      </c>
      <c r="H40" s="286"/>
      <c r="I40" s="289" t="s">
        <v>64</v>
      </c>
      <c r="J40" s="286">
        <v>0</v>
      </c>
      <c r="K40" s="290" t="s">
        <v>8</v>
      </c>
      <c r="L40" s="285" t="str">
        <f>IF(OR(F40="",H40=""),"",(H40+IF(F40&gt;H40,1,0)-F40-J40)*24)</f>
        <v/>
      </c>
      <c r="N40" s="291"/>
    </row>
    <row r="41" spans="2:14">
      <c r="B41" s="278"/>
      <c r="C41" s="282" t="s">
        <v>1</v>
      </c>
      <c r="D41" s="283" t="str">
        <f>C39</f>
        <v>ag</v>
      </c>
      <c r="E41" s="278" t="s">
        <v>39</v>
      </c>
      <c r="F41" s="286" t="s">
        <v>1</v>
      </c>
      <c r="G41" s="278" t="s">
        <v>40</v>
      </c>
      <c r="H41" s="286" t="s">
        <v>1</v>
      </c>
      <c r="I41" s="289" t="s">
        <v>64</v>
      </c>
      <c r="J41" s="286" t="s">
        <v>1</v>
      </c>
      <c r="K41" s="290" t="s">
        <v>8</v>
      </c>
      <c r="L41" s="285" t="str">
        <f>IF(OR(L39="",L40=""),"",L39+L40)</f>
        <v/>
      </c>
      <c r="N41" s="291" t="s">
        <v>204</v>
      </c>
    </row>
    <row r="42" spans="2:14">
      <c r="B42" s="278"/>
      <c r="C42" s="280" t="s">
        <v>206</v>
      </c>
      <c r="D42" s="283"/>
      <c r="E42" s="278" t="s">
        <v>39</v>
      </c>
      <c r="F42" s="286"/>
      <c r="G42" s="278" t="s">
        <v>40</v>
      </c>
      <c r="H42" s="286"/>
      <c r="I42" s="289" t="s">
        <v>64</v>
      </c>
      <c r="J42" s="286">
        <v>0</v>
      </c>
      <c r="K42" s="290" t="s">
        <v>8</v>
      </c>
      <c r="L42" s="285" t="str">
        <f>IF(OR(F42="",H42=""),"",(H42+IF(F42&gt;H42,1,0)-F42-J42)*24)</f>
        <v/>
      </c>
      <c r="N42" s="291"/>
    </row>
    <row r="43" spans="2:14">
      <c r="B43" s="278">
        <v>35</v>
      </c>
      <c r="C43" s="281" t="s">
        <v>1</v>
      </c>
      <c r="D43" s="283"/>
      <c r="E43" s="278" t="s">
        <v>39</v>
      </c>
      <c r="F43" s="286"/>
      <c r="G43" s="278" t="s">
        <v>40</v>
      </c>
      <c r="H43" s="286"/>
      <c r="I43" s="289" t="s">
        <v>64</v>
      </c>
      <c r="J43" s="286">
        <v>0</v>
      </c>
      <c r="K43" s="290" t="s">
        <v>8</v>
      </c>
      <c r="L43" s="285" t="str">
        <f>IF(OR(F43="",H43=""),"",(H43+IF(F43&gt;H43,1,0)-F43-J43)*24)</f>
        <v/>
      </c>
      <c r="N43" s="291"/>
    </row>
    <row r="44" spans="2:14">
      <c r="B44" s="278"/>
      <c r="C44" s="282" t="s">
        <v>1</v>
      </c>
      <c r="D44" s="283" t="str">
        <f>C42</f>
        <v>ah</v>
      </c>
      <c r="E44" s="278" t="s">
        <v>39</v>
      </c>
      <c r="F44" s="286" t="s">
        <v>1</v>
      </c>
      <c r="G44" s="278" t="s">
        <v>40</v>
      </c>
      <c r="H44" s="286" t="s">
        <v>1</v>
      </c>
      <c r="I44" s="289" t="s">
        <v>64</v>
      </c>
      <c r="J44" s="286" t="s">
        <v>1</v>
      </c>
      <c r="K44" s="290" t="s">
        <v>8</v>
      </c>
      <c r="L44" s="285" t="str">
        <f>IF(OR(L42="",L43=""),"",L42+L43)</f>
        <v/>
      </c>
      <c r="N44" s="291" t="s">
        <v>208</v>
      </c>
    </row>
    <row r="45" spans="2:14">
      <c r="B45" s="278"/>
      <c r="C45" s="280" t="s">
        <v>209</v>
      </c>
      <c r="D45" s="283"/>
      <c r="E45" s="278" t="s">
        <v>39</v>
      </c>
      <c r="F45" s="286"/>
      <c r="G45" s="278" t="s">
        <v>40</v>
      </c>
      <c r="H45" s="286"/>
      <c r="I45" s="289" t="s">
        <v>64</v>
      </c>
      <c r="J45" s="286">
        <v>0</v>
      </c>
      <c r="K45" s="290" t="s">
        <v>8</v>
      </c>
      <c r="L45" s="285" t="str">
        <f>IF(OR(F45="",H45=""),"",(H45+IF(F45&gt;H45,1,0)-F45-J45)*24)</f>
        <v/>
      </c>
      <c r="N45" s="291"/>
    </row>
    <row r="46" spans="2:14">
      <c r="B46" s="278">
        <v>36</v>
      </c>
      <c r="C46" s="281" t="s">
        <v>1</v>
      </c>
      <c r="D46" s="283"/>
      <c r="E46" s="278" t="s">
        <v>39</v>
      </c>
      <c r="F46" s="286"/>
      <c r="G46" s="278" t="s">
        <v>40</v>
      </c>
      <c r="H46" s="286"/>
      <c r="I46" s="289" t="s">
        <v>64</v>
      </c>
      <c r="J46" s="286">
        <v>0</v>
      </c>
      <c r="K46" s="290" t="s">
        <v>8</v>
      </c>
      <c r="L46" s="285" t="str">
        <f>IF(OR(F46="",H46=""),"",(H46+IF(F46&gt;H46,1,0)-F46-J46)*24)</f>
        <v/>
      </c>
      <c r="N46" s="291"/>
    </row>
    <row r="47" spans="2:14">
      <c r="B47" s="278"/>
      <c r="C47" s="282" t="s">
        <v>1</v>
      </c>
      <c r="D47" s="283" t="str">
        <f>C45</f>
        <v>ai</v>
      </c>
      <c r="E47" s="278" t="s">
        <v>39</v>
      </c>
      <c r="F47" s="286" t="s">
        <v>1</v>
      </c>
      <c r="G47" s="278" t="s">
        <v>40</v>
      </c>
      <c r="H47" s="286" t="s">
        <v>1</v>
      </c>
      <c r="I47" s="289" t="s">
        <v>64</v>
      </c>
      <c r="J47" s="286" t="s">
        <v>1</v>
      </c>
      <c r="K47" s="290" t="s">
        <v>8</v>
      </c>
      <c r="L47" s="285" t="str">
        <f>IF(OR(L45="",L46=""),"",L45+L46)</f>
        <v/>
      </c>
      <c r="N47" s="291" t="s">
        <v>208</v>
      </c>
    </row>
    <row r="49" spans="3:4">
      <c r="C49" s="276" t="s">
        <v>210</v>
      </c>
      <c r="D49" s="276"/>
    </row>
    <row r="50" spans="3:4">
      <c r="C50" s="276" t="s">
        <v>212</v>
      </c>
      <c r="D50" s="276"/>
    </row>
    <row r="51" spans="3:4">
      <c r="C51" s="276" t="s">
        <v>207</v>
      </c>
      <c r="D51" s="276"/>
    </row>
    <row r="52" spans="3:4">
      <c r="C52" s="276" t="s">
        <v>213</v>
      </c>
      <c r="D52" s="276"/>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BB68"/>
  <sheetViews>
    <sheetView workbookViewId="0">
      <selection activeCell="B1" sqref="B1"/>
    </sheetView>
  </sheetViews>
  <sheetFormatPr defaultRowHeight="18.75"/>
  <cols>
    <col min="1" max="1" width="1.375" style="340" customWidth="1"/>
    <col min="2" max="3" width="9" style="340" customWidth="1"/>
    <col min="4" max="4" width="40.625" style="340" customWidth="1"/>
    <col min="5" max="16384" width="9" style="340" customWidth="1"/>
  </cols>
  <sheetData>
    <row r="1" spans="2:11">
      <c r="B1" s="340" t="s">
        <v>118</v>
      </c>
      <c r="D1" s="347"/>
      <c r="E1" s="347"/>
      <c r="F1" s="347"/>
    </row>
    <row r="2" spans="2:11" s="341" customFormat="1" ht="20.25" customHeight="1">
      <c r="B2" s="343" t="s">
        <v>234</v>
      </c>
      <c r="C2" s="343"/>
      <c r="D2" s="347"/>
      <c r="E2" s="347"/>
      <c r="F2" s="347"/>
    </row>
    <row r="3" spans="2:11" s="341" customFormat="1" ht="20.25" customHeight="1">
      <c r="B3" s="343"/>
      <c r="C3" s="343"/>
      <c r="D3" s="347"/>
      <c r="E3" s="347"/>
      <c r="F3" s="347"/>
    </row>
    <row r="4" spans="2:11" s="342" customFormat="1" ht="20.25" customHeight="1">
      <c r="B4" s="344"/>
      <c r="C4" s="347" t="s">
        <v>94</v>
      </c>
      <c r="D4" s="347"/>
      <c r="F4" s="357" t="s">
        <v>200</v>
      </c>
      <c r="G4" s="357"/>
      <c r="H4" s="357"/>
      <c r="I4" s="357"/>
      <c r="J4" s="357"/>
      <c r="K4" s="357"/>
    </row>
    <row r="5" spans="2:11" s="342" customFormat="1" ht="20.25" customHeight="1">
      <c r="B5" s="345"/>
      <c r="C5" s="347" t="s">
        <v>129</v>
      </c>
      <c r="D5" s="347"/>
      <c r="F5" s="357"/>
      <c r="G5" s="357"/>
      <c r="H5" s="357"/>
      <c r="I5" s="357"/>
      <c r="J5" s="357"/>
      <c r="K5" s="357"/>
    </row>
    <row r="6" spans="2:11" s="341" customFormat="1" ht="20.25" customHeight="1">
      <c r="B6" s="346" t="s">
        <v>196</v>
      </c>
      <c r="C6" s="347"/>
      <c r="D6" s="347"/>
      <c r="E6" s="14"/>
      <c r="F6" s="354"/>
    </row>
    <row r="7" spans="2:11" s="341" customFormat="1" ht="20.25" customHeight="1">
      <c r="B7" s="343"/>
      <c r="C7" s="343"/>
      <c r="D7" s="347"/>
      <c r="E7" s="14"/>
      <c r="F7" s="354"/>
    </row>
    <row r="8" spans="2:11" s="341" customFormat="1" ht="20.25" customHeight="1">
      <c r="B8" s="347" t="s">
        <v>120</v>
      </c>
      <c r="C8" s="343"/>
      <c r="D8" s="347"/>
      <c r="E8" s="14"/>
      <c r="F8" s="354"/>
    </row>
    <row r="9" spans="2:11" s="341" customFormat="1" ht="20.25" customHeight="1">
      <c r="B9" s="343"/>
      <c r="C9" s="343"/>
      <c r="D9" s="347"/>
      <c r="E9" s="347"/>
      <c r="F9" s="347"/>
    </row>
    <row r="10" spans="2:11" s="341" customFormat="1" ht="20.25" customHeight="1">
      <c r="B10" s="347" t="s">
        <v>7</v>
      </c>
      <c r="C10" s="343"/>
      <c r="D10" s="347"/>
      <c r="E10" s="347"/>
      <c r="F10" s="347"/>
    </row>
    <row r="11" spans="2:11" s="341" customFormat="1" ht="20.25" customHeight="1">
      <c r="B11" s="347"/>
      <c r="C11" s="343"/>
      <c r="D11" s="347"/>
    </row>
    <row r="12" spans="2:11" s="341" customFormat="1" ht="20.25" customHeight="1">
      <c r="B12" s="347" t="s">
        <v>211</v>
      </c>
      <c r="C12" s="343"/>
      <c r="D12" s="347"/>
    </row>
    <row r="13" spans="2:11" s="341" customFormat="1" ht="20.25" customHeight="1">
      <c r="B13" s="347"/>
      <c r="C13" s="343"/>
      <c r="D13" s="347"/>
    </row>
    <row r="14" spans="2:11" s="341" customFormat="1" ht="20.25" customHeight="1">
      <c r="B14" s="347" t="s">
        <v>219</v>
      </c>
      <c r="C14" s="343"/>
      <c r="D14" s="347"/>
    </row>
    <row r="15" spans="2:11" s="341" customFormat="1" ht="20.25" customHeight="1">
      <c r="B15" s="347"/>
      <c r="C15" s="343"/>
      <c r="D15" s="347"/>
    </row>
    <row r="16" spans="2:11" s="341" customFormat="1" ht="20.25" customHeight="1">
      <c r="B16" s="347" t="s">
        <v>247</v>
      </c>
      <c r="C16" s="343"/>
      <c r="D16" s="347"/>
    </row>
    <row r="17" spans="2:25" s="341" customFormat="1" ht="20.25" customHeight="1">
      <c r="B17" s="347" t="s">
        <v>131</v>
      </c>
      <c r="C17" s="343"/>
      <c r="D17" s="347"/>
    </row>
    <row r="18" spans="2:25" s="341" customFormat="1" ht="20.25" customHeight="1">
      <c r="B18" s="347"/>
      <c r="C18" s="343"/>
      <c r="D18" s="347"/>
    </row>
    <row r="19" spans="2:25" s="341" customFormat="1" ht="17.25" customHeight="1">
      <c r="B19" s="347" t="s">
        <v>56</v>
      </c>
      <c r="C19" s="347"/>
      <c r="D19" s="347"/>
    </row>
    <row r="20" spans="2:25" s="341" customFormat="1" ht="17.25" customHeight="1">
      <c r="B20" s="347" t="s">
        <v>254</v>
      </c>
      <c r="C20" s="347"/>
      <c r="D20" s="347"/>
    </row>
    <row r="21" spans="2:25" s="341" customFormat="1" ht="17.25" customHeight="1">
      <c r="B21" s="347"/>
      <c r="C21" s="347"/>
      <c r="D21" s="347"/>
    </row>
    <row r="22" spans="2:25" s="341" customFormat="1" ht="17.25" customHeight="1">
      <c r="B22" s="347"/>
      <c r="C22" s="351" t="s">
        <v>45</v>
      </c>
      <c r="D22" s="351" t="s">
        <v>14</v>
      </c>
    </row>
    <row r="23" spans="2:25" s="341" customFormat="1" ht="17.25" customHeight="1">
      <c r="B23" s="347"/>
      <c r="C23" s="351">
        <v>1</v>
      </c>
      <c r="D23" s="353" t="s">
        <v>98</v>
      </c>
    </row>
    <row r="24" spans="2:25" s="341" customFormat="1" ht="17.25" customHeight="1">
      <c r="B24" s="347"/>
      <c r="C24" s="351">
        <v>2</v>
      </c>
      <c r="D24" s="353" t="s">
        <v>136</v>
      </c>
    </row>
    <row r="25" spans="2:25" s="341" customFormat="1" ht="17.25" customHeight="1">
      <c r="B25" s="347"/>
      <c r="C25" s="351">
        <v>3</v>
      </c>
      <c r="D25" s="353" t="s">
        <v>137</v>
      </c>
    </row>
    <row r="26" spans="2:25" s="341" customFormat="1" ht="17.25" customHeight="1">
      <c r="B26" s="347"/>
      <c r="C26" s="351">
        <v>4</v>
      </c>
      <c r="D26" s="353" t="s">
        <v>102</v>
      </c>
    </row>
    <row r="27" spans="2:25" s="341" customFormat="1" ht="17.25" customHeight="1">
      <c r="B27" s="347"/>
      <c r="C27" s="351">
        <v>5</v>
      </c>
      <c r="D27" s="353" t="s">
        <v>138</v>
      </c>
    </row>
    <row r="28" spans="2:25" s="341" customFormat="1" ht="17.25" customHeight="1">
      <c r="B28" s="347"/>
      <c r="C28" s="351">
        <v>6</v>
      </c>
      <c r="D28" s="353" t="s">
        <v>232</v>
      </c>
    </row>
    <row r="29" spans="2:25" s="341" customFormat="1" ht="17.25" customHeight="1">
      <c r="B29" s="347"/>
      <c r="C29" s="14"/>
      <c r="D29" s="354"/>
    </row>
    <row r="30" spans="2:25" s="341" customFormat="1" ht="17.25" customHeight="1">
      <c r="B30" s="347" t="s">
        <v>248</v>
      </c>
      <c r="C30" s="347"/>
      <c r="D30" s="347"/>
      <c r="E30" s="342"/>
      <c r="F30" s="342"/>
    </row>
    <row r="31" spans="2:25" s="341" customFormat="1" ht="17.25" customHeight="1">
      <c r="B31" s="347" t="s">
        <v>123</v>
      </c>
      <c r="C31" s="347"/>
      <c r="D31" s="347"/>
      <c r="E31" s="342"/>
      <c r="F31" s="342"/>
    </row>
    <row r="32" spans="2:25" s="341" customFormat="1" ht="17.25" customHeight="1">
      <c r="B32" s="347"/>
      <c r="C32" s="347"/>
      <c r="D32" s="347"/>
      <c r="E32" s="342"/>
      <c r="F32" s="342"/>
      <c r="G32" s="358"/>
      <c r="H32" s="358"/>
      <c r="J32" s="358"/>
      <c r="K32" s="358"/>
      <c r="L32" s="358"/>
      <c r="M32" s="358"/>
      <c r="N32" s="358"/>
      <c r="O32" s="358"/>
      <c r="R32" s="358"/>
      <c r="S32" s="358"/>
      <c r="T32" s="358"/>
      <c r="W32" s="358"/>
      <c r="X32" s="358"/>
      <c r="Y32" s="358"/>
    </row>
    <row r="33" spans="2:51" s="341" customFormat="1" ht="17.25" customHeight="1">
      <c r="B33" s="347"/>
      <c r="C33" s="351" t="s">
        <v>20</v>
      </c>
      <c r="D33" s="351" t="s">
        <v>18</v>
      </c>
      <c r="E33" s="342"/>
      <c r="F33" s="342"/>
      <c r="G33" s="358"/>
      <c r="H33" s="358"/>
      <c r="J33" s="358"/>
      <c r="K33" s="358"/>
      <c r="L33" s="358"/>
      <c r="M33" s="358"/>
      <c r="N33" s="358"/>
      <c r="O33" s="358"/>
      <c r="R33" s="358"/>
      <c r="S33" s="358"/>
      <c r="T33" s="358"/>
      <c r="W33" s="358"/>
      <c r="X33" s="358"/>
      <c r="Y33" s="358"/>
    </row>
    <row r="34" spans="2:51" s="341" customFormat="1" ht="17.25" customHeight="1">
      <c r="B34" s="347"/>
      <c r="C34" s="351" t="s">
        <v>21</v>
      </c>
      <c r="D34" s="353" t="s">
        <v>124</v>
      </c>
      <c r="E34" s="342"/>
      <c r="F34" s="342"/>
      <c r="G34" s="358"/>
      <c r="H34" s="358"/>
      <c r="J34" s="358"/>
      <c r="K34" s="358"/>
      <c r="L34" s="358"/>
      <c r="M34" s="358"/>
      <c r="N34" s="358"/>
      <c r="O34" s="358"/>
      <c r="R34" s="358"/>
      <c r="S34" s="358"/>
      <c r="T34" s="358"/>
      <c r="W34" s="358"/>
      <c r="X34" s="358"/>
      <c r="Y34" s="358"/>
    </row>
    <row r="35" spans="2:51" s="341" customFormat="1" ht="17.25" customHeight="1">
      <c r="B35" s="347"/>
      <c r="C35" s="351" t="s">
        <v>4</v>
      </c>
      <c r="D35" s="353" t="s">
        <v>125</v>
      </c>
      <c r="E35" s="342"/>
      <c r="F35" s="342"/>
      <c r="G35" s="358"/>
      <c r="H35" s="358"/>
      <c r="J35" s="358"/>
      <c r="K35" s="358"/>
      <c r="L35" s="358"/>
      <c r="M35" s="358"/>
      <c r="N35" s="358"/>
      <c r="O35" s="358"/>
      <c r="R35" s="358"/>
      <c r="S35" s="358"/>
      <c r="T35" s="358"/>
      <c r="W35" s="358"/>
      <c r="X35" s="358"/>
      <c r="Y35" s="358"/>
    </row>
    <row r="36" spans="2:51" s="341" customFormat="1" ht="17.25" customHeight="1">
      <c r="B36" s="347"/>
      <c r="C36" s="351" t="s">
        <v>23</v>
      </c>
      <c r="D36" s="353" t="s">
        <v>127</v>
      </c>
      <c r="E36" s="342"/>
      <c r="F36" s="342"/>
      <c r="G36" s="358"/>
      <c r="H36" s="358"/>
      <c r="J36" s="358"/>
      <c r="K36" s="358"/>
      <c r="L36" s="358"/>
      <c r="M36" s="358"/>
      <c r="N36" s="358"/>
      <c r="O36" s="358"/>
      <c r="R36" s="358"/>
      <c r="S36" s="358"/>
      <c r="T36" s="358"/>
      <c r="W36" s="358"/>
      <c r="X36" s="358"/>
      <c r="Y36" s="358"/>
    </row>
    <row r="37" spans="2:51" s="341" customFormat="1" ht="17.25" customHeight="1">
      <c r="B37" s="347"/>
      <c r="C37" s="351" t="s">
        <v>24</v>
      </c>
      <c r="D37" s="353" t="s">
        <v>197</v>
      </c>
      <c r="E37" s="342"/>
      <c r="F37" s="342"/>
      <c r="G37" s="358"/>
      <c r="H37" s="358"/>
      <c r="J37" s="358"/>
      <c r="K37" s="358"/>
      <c r="L37" s="358"/>
      <c r="M37" s="358"/>
      <c r="N37" s="358"/>
      <c r="O37" s="358"/>
      <c r="R37" s="358"/>
      <c r="S37" s="358"/>
      <c r="T37" s="358"/>
      <c r="W37" s="358"/>
      <c r="X37" s="358"/>
      <c r="Y37" s="358"/>
    </row>
    <row r="38" spans="2:51" s="341" customFormat="1" ht="17.25" customHeight="1">
      <c r="B38" s="347"/>
      <c r="C38" s="347"/>
      <c r="D38" s="347"/>
      <c r="E38" s="342"/>
      <c r="F38" s="342"/>
      <c r="G38" s="358"/>
      <c r="H38" s="358"/>
      <c r="J38" s="358"/>
      <c r="K38" s="358"/>
      <c r="L38" s="358"/>
      <c r="M38" s="358"/>
      <c r="N38" s="358"/>
      <c r="O38" s="358"/>
      <c r="R38" s="358"/>
      <c r="S38" s="358"/>
      <c r="T38" s="358"/>
      <c r="W38" s="358"/>
      <c r="X38" s="358"/>
      <c r="Y38" s="358"/>
    </row>
    <row r="39" spans="2:51" s="341" customFormat="1" ht="17.25" customHeight="1">
      <c r="B39" s="347"/>
      <c r="C39" s="352" t="s">
        <v>28</v>
      </c>
      <c r="D39" s="347"/>
      <c r="E39" s="342"/>
      <c r="F39" s="342"/>
      <c r="G39" s="358"/>
      <c r="H39" s="358"/>
      <c r="J39" s="358"/>
      <c r="K39" s="358"/>
      <c r="L39" s="358"/>
      <c r="M39" s="358"/>
      <c r="N39" s="358"/>
      <c r="O39" s="358"/>
      <c r="R39" s="358"/>
      <c r="S39" s="358"/>
      <c r="T39" s="358"/>
      <c r="W39" s="358"/>
      <c r="X39" s="358"/>
      <c r="Y39" s="358"/>
    </row>
    <row r="40" spans="2:51" s="341" customFormat="1" ht="17.25" customHeight="1">
      <c r="B40" s="342"/>
      <c r="C40" s="347" t="s">
        <v>130</v>
      </c>
      <c r="D40" s="342"/>
      <c r="E40" s="342"/>
      <c r="F40" s="352"/>
      <c r="G40" s="358"/>
      <c r="H40" s="358"/>
      <c r="J40" s="358"/>
      <c r="K40" s="358"/>
      <c r="L40" s="358"/>
      <c r="M40" s="358"/>
      <c r="N40" s="358"/>
      <c r="O40" s="358"/>
      <c r="R40" s="358"/>
      <c r="S40" s="358"/>
      <c r="T40" s="358"/>
      <c r="W40" s="358"/>
      <c r="X40" s="358"/>
      <c r="Y40" s="358"/>
    </row>
    <row r="41" spans="2:51" s="341" customFormat="1" ht="17.25" customHeight="1">
      <c r="B41" s="342"/>
      <c r="C41" s="347" t="s">
        <v>198</v>
      </c>
      <c r="D41" s="342"/>
      <c r="E41" s="342"/>
      <c r="F41" s="347"/>
      <c r="G41" s="358"/>
      <c r="H41" s="358"/>
      <c r="J41" s="358"/>
      <c r="K41" s="358"/>
      <c r="L41" s="358"/>
      <c r="M41" s="358"/>
      <c r="N41" s="358"/>
      <c r="O41" s="358"/>
      <c r="R41" s="358"/>
      <c r="S41" s="358"/>
      <c r="T41" s="358"/>
      <c r="W41" s="358"/>
      <c r="X41" s="358"/>
      <c r="Y41" s="358"/>
    </row>
    <row r="42" spans="2:51" s="341" customFormat="1" ht="17.25" customHeight="1">
      <c r="B42" s="347"/>
      <c r="C42" s="347"/>
      <c r="D42" s="347"/>
      <c r="E42" s="352"/>
      <c r="F42" s="358"/>
      <c r="G42" s="358"/>
      <c r="H42" s="358"/>
      <c r="J42" s="358"/>
      <c r="K42" s="358"/>
      <c r="L42" s="358"/>
      <c r="M42" s="358"/>
      <c r="N42" s="358"/>
      <c r="O42" s="358"/>
      <c r="R42" s="358"/>
      <c r="S42" s="358"/>
      <c r="T42" s="358"/>
      <c r="W42" s="358"/>
      <c r="X42" s="358"/>
      <c r="Y42" s="358"/>
    </row>
    <row r="43" spans="2:51" s="341" customFormat="1" ht="17.25" customHeight="1">
      <c r="B43" s="347" t="s">
        <v>249</v>
      </c>
      <c r="C43" s="347"/>
      <c r="D43" s="347"/>
    </row>
    <row r="44" spans="2:51" s="341" customFormat="1" ht="17.25" customHeight="1">
      <c r="B44" s="347" t="s">
        <v>36</v>
      </c>
      <c r="C44" s="347"/>
      <c r="D44" s="347"/>
    </row>
    <row r="45" spans="2:51" s="341" customFormat="1" ht="17.25" customHeight="1">
      <c r="B45" s="348" t="s">
        <v>61</v>
      </c>
      <c r="C45" s="342"/>
      <c r="D45" s="342"/>
      <c r="E45" s="355"/>
      <c r="F45" s="355"/>
      <c r="G45" s="355"/>
      <c r="H45" s="355"/>
      <c r="I45" s="355"/>
      <c r="J45" s="355"/>
      <c r="K45" s="355"/>
      <c r="L45" s="355"/>
      <c r="M45" s="355"/>
      <c r="N45" s="355"/>
      <c r="O45" s="360"/>
      <c r="P45" s="360"/>
      <c r="Q45" s="355"/>
      <c r="R45" s="360"/>
      <c r="S45" s="355"/>
      <c r="T45" s="355"/>
      <c r="U45" s="360"/>
      <c r="Y45" s="355"/>
      <c r="Z45" s="355"/>
      <c r="AA45" s="355"/>
      <c r="AB45" s="355"/>
      <c r="AD45" s="355"/>
      <c r="AE45" s="360"/>
      <c r="AF45" s="360"/>
      <c r="AG45" s="360"/>
      <c r="AH45" s="360"/>
      <c r="AI45" s="361"/>
      <c r="AJ45" s="360"/>
      <c r="AK45" s="360"/>
      <c r="AL45" s="360"/>
      <c r="AM45" s="360"/>
      <c r="AN45" s="360"/>
      <c r="AO45" s="360"/>
      <c r="AP45" s="360"/>
      <c r="AQ45" s="360"/>
      <c r="AR45" s="360"/>
      <c r="AS45" s="360"/>
      <c r="AT45" s="360"/>
      <c r="AU45" s="360"/>
      <c r="AV45" s="360"/>
      <c r="AW45" s="360"/>
      <c r="AX45" s="360"/>
      <c r="AY45" s="361"/>
    </row>
    <row r="46" spans="2:51" s="341" customFormat="1" ht="17.25" customHeight="1"/>
    <row r="47" spans="2:51" s="341" customFormat="1" ht="17.25" customHeight="1">
      <c r="B47" s="347" t="s">
        <v>250</v>
      </c>
      <c r="C47" s="347"/>
    </row>
    <row r="48" spans="2:51" s="341" customFormat="1" ht="17.25" customHeight="1">
      <c r="B48" s="347"/>
      <c r="C48" s="347"/>
    </row>
    <row r="49" spans="2:54" s="341" customFormat="1" ht="17.25" customHeight="1">
      <c r="B49" s="347" t="s">
        <v>251</v>
      </c>
      <c r="C49" s="347"/>
    </row>
    <row r="50" spans="2:54" s="341" customFormat="1" ht="17.25" customHeight="1">
      <c r="B50" s="347" t="s">
        <v>191</v>
      </c>
      <c r="C50" s="347"/>
    </row>
    <row r="51" spans="2:54" s="341" customFormat="1" ht="17.25" customHeight="1">
      <c r="B51" s="347"/>
      <c r="C51" s="347"/>
    </row>
    <row r="52" spans="2:54" s="341" customFormat="1" ht="17.25" customHeight="1">
      <c r="B52" s="347" t="s">
        <v>252</v>
      </c>
      <c r="C52" s="347"/>
    </row>
    <row r="53" spans="2:54" s="341" customFormat="1" ht="17.25" customHeight="1">
      <c r="B53" s="347" t="s">
        <v>133</v>
      </c>
      <c r="C53" s="347"/>
    </row>
    <row r="54" spans="2:54" s="341" customFormat="1" ht="17.25" customHeight="1">
      <c r="B54" s="347"/>
      <c r="C54" s="347"/>
    </row>
    <row r="55" spans="2:54" s="341" customFormat="1" ht="17.25" customHeight="1">
      <c r="B55" s="347" t="s">
        <v>90</v>
      </c>
      <c r="C55" s="347"/>
      <c r="D55" s="347"/>
    </row>
    <row r="56" spans="2:54" s="341" customFormat="1" ht="17.25" customHeight="1">
      <c r="B56" s="347"/>
      <c r="C56" s="347"/>
      <c r="D56" s="347"/>
    </row>
    <row r="57" spans="2:54" s="341" customFormat="1" ht="17.25" customHeight="1">
      <c r="B57" s="342" t="s">
        <v>128</v>
      </c>
      <c r="C57" s="342"/>
      <c r="D57" s="347"/>
    </row>
    <row r="58" spans="2:54" s="341" customFormat="1" ht="17.25" customHeight="1">
      <c r="B58" s="342" t="s">
        <v>135</v>
      </c>
      <c r="C58" s="342"/>
      <c r="D58" s="347"/>
    </row>
    <row r="59" spans="2:54" s="341" customFormat="1" ht="17.25" customHeight="1">
      <c r="B59" s="342" t="s">
        <v>156</v>
      </c>
    </row>
    <row r="60" spans="2:54" s="341" customFormat="1" ht="17.25" customHeight="1">
      <c r="B60" s="342"/>
    </row>
    <row r="61" spans="2:54" s="341" customFormat="1" ht="17.25" customHeight="1">
      <c r="B61" s="342" t="s">
        <v>253</v>
      </c>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row>
    <row r="62" spans="2:54" s="341" customFormat="1" ht="17.25" customHeight="1">
      <c r="B62" s="349" t="s">
        <v>121</v>
      </c>
      <c r="E62" s="356"/>
      <c r="F62" s="356"/>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row>
    <row r="63" spans="2:54" ht="18.75" customHeight="1">
      <c r="B63" s="350" t="s">
        <v>15</v>
      </c>
    </row>
    <row r="64" spans="2:54" ht="18.75" customHeight="1">
      <c r="B64" s="349" t="s">
        <v>205</v>
      </c>
    </row>
    <row r="65" spans="2:2" ht="18.75" customHeight="1">
      <c r="B65" s="350" t="s">
        <v>221</v>
      </c>
    </row>
    <row r="66" spans="2:2" ht="18.75" customHeight="1">
      <c r="B66" s="349" t="s">
        <v>255</v>
      </c>
    </row>
    <row r="67" spans="2:2" ht="18.75" customHeight="1">
      <c r="B67" s="349" t="s">
        <v>223</v>
      </c>
    </row>
    <row r="68" spans="2:2" ht="18.75" customHeight="1">
      <c r="B68" s="349" t="s">
        <v>13</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4"/>
  <sheetViews>
    <sheetView workbookViewId="0">
      <selection activeCell="E15" sqref="E15"/>
    </sheetView>
  </sheetViews>
  <sheetFormatPr defaultRowHeight="18.75"/>
  <cols>
    <col min="1" max="1" width="1.875" style="340" customWidth="1"/>
    <col min="2" max="2" width="11.5" style="340" customWidth="1"/>
    <col min="3" max="12" width="40.625" style="340" customWidth="1"/>
    <col min="13" max="16384" width="9" style="340" customWidth="1"/>
  </cols>
  <sheetData>
    <row r="1" spans="2:4">
      <c r="B1" s="359" t="s">
        <v>111</v>
      </c>
      <c r="C1" s="359"/>
      <c r="D1" s="359"/>
    </row>
    <row r="2" spans="2:4">
      <c r="B2" s="359"/>
      <c r="C2" s="359"/>
      <c r="D2" s="359"/>
    </row>
    <row r="3" spans="2:4">
      <c r="B3" s="351" t="s">
        <v>45</v>
      </c>
      <c r="C3" s="351" t="s">
        <v>112</v>
      </c>
      <c r="D3" s="359"/>
    </row>
    <row r="4" spans="2:4">
      <c r="B4" s="362">
        <v>1</v>
      </c>
      <c r="C4" s="367" t="s">
        <v>141</v>
      </c>
      <c r="D4" s="359"/>
    </row>
    <row r="5" spans="2:4">
      <c r="B5" s="362">
        <v>2</v>
      </c>
      <c r="C5" s="367" t="s">
        <v>2</v>
      </c>
      <c r="D5" s="359"/>
    </row>
    <row r="6" spans="2:4">
      <c r="B6" s="362">
        <v>3</v>
      </c>
      <c r="C6" s="367" t="s">
        <v>228</v>
      </c>
      <c r="D6" s="359"/>
    </row>
    <row r="7" spans="2:4">
      <c r="B7" s="362">
        <v>4</v>
      </c>
      <c r="C7" s="367" t="s">
        <v>229</v>
      </c>
      <c r="D7" s="359"/>
    </row>
    <row r="8" spans="2:4">
      <c r="B8" s="362">
        <v>5</v>
      </c>
      <c r="C8" s="367" t="s">
        <v>230</v>
      </c>
      <c r="D8" s="359"/>
    </row>
    <row r="9" spans="2:4">
      <c r="B9" s="362">
        <v>6</v>
      </c>
      <c r="C9" s="367" t="s">
        <v>215</v>
      </c>
    </row>
    <row r="10" spans="2:4">
      <c r="B10" s="362">
        <v>7</v>
      </c>
      <c r="C10" s="367" t="s">
        <v>231</v>
      </c>
      <c r="D10" s="359"/>
    </row>
    <row r="11" spans="2:4">
      <c r="B11" s="362">
        <v>8</v>
      </c>
      <c r="C11" s="367" t="s">
        <v>75</v>
      </c>
      <c r="D11" s="359"/>
    </row>
    <row r="12" spans="2:4">
      <c r="B12" s="362">
        <v>9</v>
      </c>
      <c r="C12" s="367" t="s">
        <v>116</v>
      </c>
      <c r="D12" s="359"/>
    </row>
    <row r="13" spans="2:4">
      <c r="B13" s="362">
        <v>10</v>
      </c>
      <c r="C13" s="367" t="s">
        <v>116</v>
      </c>
      <c r="D13" s="359"/>
    </row>
    <row r="14" spans="2:4">
      <c r="B14" s="362">
        <v>11</v>
      </c>
      <c r="C14" s="367" t="s">
        <v>116</v>
      </c>
      <c r="D14" s="359"/>
    </row>
    <row r="15" spans="2:4">
      <c r="B15" s="362">
        <v>12</v>
      </c>
      <c r="C15" s="367" t="s">
        <v>116</v>
      </c>
      <c r="D15" s="359"/>
    </row>
    <row r="16" spans="2:4">
      <c r="B16" s="362">
        <v>13</v>
      </c>
      <c r="C16" s="367" t="s">
        <v>116</v>
      </c>
      <c r="D16" s="359"/>
    </row>
    <row r="17" spans="2:12">
      <c r="B17" s="362">
        <v>14</v>
      </c>
      <c r="C17" s="367" t="s">
        <v>116</v>
      </c>
      <c r="D17" s="359"/>
    </row>
    <row r="19" spans="2:12">
      <c r="B19" s="359" t="s">
        <v>80</v>
      </c>
    </row>
    <row r="20" spans="2:12" ht="19.5"/>
    <row r="21" spans="2:12" ht="20.25">
      <c r="B21" s="363" t="s">
        <v>14</v>
      </c>
      <c r="C21" s="368" t="s">
        <v>98</v>
      </c>
      <c r="D21" s="372" t="s">
        <v>136</v>
      </c>
      <c r="E21" s="372" t="s">
        <v>137</v>
      </c>
      <c r="F21" s="372" t="s">
        <v>102</v>
      </c>
      <c r="G21" s="372" t="s">
        <v>138</v>
      </c>
      <c r="H21" s="375" t="s">
        <v>232</v>
      </c>
      <c r="I21" s="375" t="s">
        <v>116</v>
      </c>
      <c r="J21" s="375" t="s">
        <v>116</v>
      </c>
      <c r="K21" s="375" t="s">
        <v>116</v>
      </c>
      <c r="L21" s="379" t="s">
        <v>116</v>
      </c>
    </row>
    <row r="22" spans="2:12" ht="19.5">
      <c r="B22" s="364" t="s">
        <v>100</v>
      </c>
      <c r="C22" s="369" t="s">
        <v>116</v>
      </c>
      <c r="D22" s="373" t="s">
        <v>139</v>
      </c>
      <c r="E22" s="373" t="s">
        <v>140</v>
      </c>
      <c r="F22" s="373" t="s">
        <v>19</v>
      </c>
      <c r="G22" s="373" t="s">
        <v>144</v>
      </c>
      <c r="H22" s="376" t="s">
        <v>99</v>
      </c>
      <c r="I22" s="370" t="s">
        <v>116</v>
      </c>
      <c r="J22" s="370" t="s">
        <v>116</v>
      </c>
      <c r="K22" s="376"/>
      <c r="L22" s="380"/>
    </row>
    <row r="23" spans="2:12" ht="19.5">
      <c r="B23" s="365"/>
      <c r="C23" s="370" t="s">
        <v>116</v>
      </c>
      <c r="D23" s="370" t="s">
        <v>116</v>
      </c>
      <c r="E23" s="370" t="s">
        <v>143</v>
      </c>
      <c r="F23" s="370" t="s">
        <v>116</v>
      </c>
      <c r="G23" s="370" t="s">
        <v>145</v>
      </c>
      <c r="H23" s="370" t="s">
        <v>116</v>
      </c>
      <c r="I23" s="370" t="s">
        <v>116</v>
      </c>
      <c r="J23" s="370" t="s">
        <v>116</v>
      </c>
      <c r="K23" s="377"/>
      <c r="L23" s="381"/>
    </row>
    <row r="24" spans="2:12" ht="19.5">
      <c r="B24" s="365"/>
      <c r="C24" s="370" t="s">
        <v>116</v>
      </c>
      <c r="D24" s="370" t="s">
        <v>116</v>
      </c>
      <c r="E24" s="370" t="s">
        <v>116</v>
      </c>
      <c r="F24" s="370" t="s">
        <v>116</v>
      </c>
      <c r="G24" s="370" t="s">
        <v>146</v>
      </c>
      <c r="H24" s="370" t="s">
        <v>116</v>
      </c>
      <c r="I24" s="370" t="s">
        <v>116</v>
      </c>
      <c r="J24" s="370" t="s">
        <v>116</v>
      </c>
      <c r="K24" s="377"/>
      <c r="L24" s="381"/>
    </row>
    <row r="25" spans="2:12" ht="19.5">
      <c r="B25" s="365"/>
      <c r="C25" s="370" t="s">
        <v>116</v>
      </c>
      <c r="D25" s="370" t="s">
        <v>116</v>
      </c>
      <c r="E25" s="370" t="s">
        <v>116</v>
      </c>
      <c r="F25" s="370" t="s">
        <v>116</v>
      </c>
      <c r="G25" s="370" t="s">
        <v>147</v>
      </c>
      <c r="H25" s="370" t="s">
        <v>116</v>
      </c>
      <c r="I25" s="370" t="s">
        <v>116</v>
      </c>
      <c r="J25" s="370" t="s">
        <v>116</v>
      </c>
      <c r="K25" s="377"/>
      <c r="L25" s="381"/>
    </row>
    <row r="26" spans="2:12" ht="19.5">
      <c r="B26" s="365"/>
      <c r="C26" s="370" t="s">
        <v>116</v>
      </c>
      <c r="D26" s="370" t="s">
        <v>116</v>
      </c>
      <c r="E26" s="370" t="s">
        <v>116</v>
      </c>
      <c r="F26" s="370" t="s">
        <v>116</v>
      </c>
      <c r="G26" s="370" t="s">
        <v>143</v>
      </c>
      <c r="H26" s="370" t="s">
        <v>116</v>
      </c>
      <c r="I26" s="370" t="s">
        <v>116</v>
      </c>
      <c r="J26" s="370" t="s">
        <v>116</v>
      </c>
      <c r="K26" s="377"/>
      <c r="L26" s="381"/>
    </row>
    <row r="27" spans="2:12" ht="19.5">
      <c r="B27" s="365"/>
      <c r="C27" s="370" t="s">
        <v>116</v>
      </c>
      <c r="D27" s="370" t="s">
        <v>116</v>
      </c>
      <c r="E27" s="370" t="s">
        <v>116</v>
      </c>
      <c r="F27" s="370" t="s">
        <v>116</v>
      </c>
      <c r="G27" s="370" t="s">
        <v>148</v>
      </c>
      <c r="H27" s="370" t="s">
        <v>116</v>
      </c>
      <c r="I27" s="370" t="s">
        <v>116</v>
      </c>
      <c r="J27" s="370" t="s">
        <v>116</v>
      </c>
      <c r="K27" s="377"/>
      <c r="L27" s="381"/>
    </row>
    <row r="28" spans="2:12" ht="19.5">
      <c r="B28" s="365"/>
      <c r="C28" s="370" t="s">
        <v>116</v>
      </c>
      <c r="D28" s="370" t="s">
        <v>116</v>
      </c>
      <c r="E28" s="370" t="s">
        <v>116</v>
      </c>
      <c r="F28" s="370" t="s">
        <v>116</v>
      </c>
      <c r="G28" s="370" t="s">
        <v>10</v>
      </c>
      <c r="H28" s="370" t="s">
        <v>116</v>
      </c>
      <c r="I28" s="370" t="s">
        <v>116</v>
      </c>
      <c r="J28" s="370" t="s">
        <v>116</v>
      </c>
      <c r="K28" s="377"/>
      <c r="L28" s="381"/>
    </row>
    <row r="29" spans="2:12" ht="19.5">
      <c r="B29" s="365"/>
      <c r="C29" s="370" t="s">
        <v>116</v>
      </c>
      <c r="D29" s="370" t="s">
        <v>116</v>
      </c>
      <c r="E29" s="370" t="s">
        <v>116</v>
      </c>
      <c r="F29" s="370" t="s">
        <v>116</v>
      </c>
      <c r="G29" s="370" t="s">
        <v>122</v>
      </c>
      <c r="H29" s="370" t="s">
        <v>116</v>
      </c>
      <c r="I29" s="370" t="s">
        <v>116</v>
      </c>
      <c r="J29" s="370" t="s">
        <v>116</v>
      </c>
      <c r="K29" s="377"/>
      <c r="L29" s="381"/>
    </row>
    <row r="30" spans="2:12" ht="19.5">
      <c r="B30" s="365"/>
      <c r="C30" s="370" t="s">
        <v>116</v>
      </c>
      <c r="D30" s="370" t="s">
        <v>116</v>
      </c>
      <c r="E30" s="370" t="s">
        <v>116</v>
      </c>
      <c r="F30" s="370" t="s">
        <v>116</v>
      </c>
      <c r="G30" s="370" t="s">
        <v>149</v>
      </c>
      <c r="H30" s="370" t="s">
        <v>116</v>
      </c>
      <c r="I30" s="370" t="s">
        <v>116</v>
      </c>
      <c r="J30" s="370" t="s">
        <v>116</v>
      </c>
      <c r="K30" s="377"/>
      <c r="L30" s="381"/>
    </row>
    <row r="31" spans="2:12" ht="20.25">
      <c r="B31" s="366"/>
      <c r="C31" s="371" t="s">
        <v>116</v>
      </c>
      <c r="D31" s="374" t="s">
        <v>116</v>
      </c>
      <c r="E31" s="374" t="s">
        <v>116</v>
      </c>
      <c r="F31" s="374" t="s">
        <v>116</v>
      </c>
      <c r="G31" s="374" t="s">
        <v>116</v>
      </c>
      <c r="H31" s="374" t="s">
        <v>116</v>
      </c>
      <c r="I31" s="374" t="s">
        <v>116</v>
      </c>
      <c r="J31" s="374" t="s">
        <v>116</v>
      </c>
      <c r="K31" s="378"/>
      <c r="L31" s="382"/>
    </row>
    <row r="36" spans="3:3">
      <c r="C36" s="340" t="s">
        <v>181</v>
      </c>
    </row>
    <row r="37" spans="3:3">
      <c r="C37" s="340" t="s">
        <v>103</v>
      </c>
    </row>
    <row r="38" spans="3:3">
      <c r="C38" s="340" t="s">
        <v>117</v>
      </c>
    </row>
    <row r="39" spans="3:3">
      <c r="C39" s="340" t="s">
        <v>104</v>
      </c>
    </row>
    <row r="40" spans="3:3">
      <c r="C40" s="340" t="s">
        <v>68</v>
      </c>
    </row>
    <row r="41" spans="3:3">
      <c r="C41" s="340" t="s">
        <v>233</v>
      </c>
    </row>
    <row r="42" spans="3:3">
      <c r="C42" s="340" t="s">
        <v>33</v>
      </c>
    </row>
    <row r="43" spans="3:3">
      <c r="C43" s="340" t="s">
        <v>235</v>
      </c>
    </row>
    <row r="44" spans="3:3">
      <c r="C44" s="340" t="s">
        <v>236</v>
      </c>
    </row>
    <row r="46" spans="3:3">
      <c r="C46" s="340" t="s">
        <v>105</v>
      </c>
    </row>
    <row r="47" spans="3:3">
      <c r="C47" s="340" t="s">
        <v>106</v>
      </c>
    </row>
    <row r="49" spans="3:3">
      <c r="C49" s="340" t="s">
        <v>201</v>
      </c>
    </row>
    <row r="50" spans="3:3">
      <c r="C50" s="340" t="s">
        <v>85</v>
      </c>
    </row>
    <row r="51" spans="3:3">
      <c r="C51" s="340" t="s">
        <v>107</v>
      </c>
    </row>
    <row r="52" spans="3:3">
      <c r="C52" s="340" t="s">
        <v>108</v>
      </c>
    </row>
    <row r="53" spans="3:3">
      <c r="C53" s="340" t="s">
        <v>109</v>
      </c>
    </row>
    <row r="54" spans="3:3">
      <c r="C54" s="340" t="s">
        <v>110</v>
      </c>
    </row>
  </sheetData>
  <mergeCells count="1">
    <mergeCell ref="B22:B31"/>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【記載例】特定施設入居者生活介護</vt:lpstr>
      <vt:lpstr>【記載例】シフト記号表（勤務時間帯）</vt:lpstr>
      <vt:lpstr>特定施設入居者生活介護</vt:lpstr>
      <vt:lpstr>シフト記号表</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2021-03-24T13:31:58Z</cp:lastPrinted>
  <dcterms:created xsi:type="dcterms:W3CDTF">2020-01-28T01:12:50Z</dcterms:created>
  <dcterms:modified xsi:type="dcterms:W3CDTF">2026-05-13T08:34:03Z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2026-05-13T08:34:03Z</vt:filetime>
  </property>
</Properties>
</file>